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6/15_Odry_trafostanice/ZD/"/>
    </mc:Choice>
  </mc:AlternateContent>
  <xr:revisionPtr revIDLastSave="0" documentId="13_ncr:1_{F21D3A5C-111E-466B-90A7-FA6BF034F35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kapitulace stavby" sheetId="1" r:id="rId1"/>
    <sheet name="PS 01 - Trafostanice 22-0..." sheetId="2" r:id="rId2"/>
    <sheet name="SO01 - Kabelové rozvody Vn" sheetId="3" r:id="rId3"/>
    <sheet name="SO02 - Kabelové rozvody NN" sheetId="4" r:id="rId4"/>
  </sheets>
  <definedNames>
    <definedName name="_xlnm._FilterDatabase" localSheetId="1" hidden="1">'PS 01 - Trafostanice 22-0...'!$C$125:$K$222</definedName>
    <definedName name="_xlnm._FilterDatabase" localSheetId="2" hidden="1">'SO01 - Kabelové rozvody Vn'!$C$125:$K$232</definedName>
    <definedName name="_xlnm._FilterDatabase" localSheetId="3" hidden="1">'SO02 - Kabelové rozvody NN'!$C$125:$K$322</definedName>
    <definedName name="_xlnm.Print_Titles" localSheetId="1">'PS 01 - Trafostanice 22-0...'!$125:$125</definedName>
    <definedName name="_xlnm.Print_Titles" localSheetId="0">'Rekapitulace stavby'!$92:$92</definedName>
    <definedName name="_xlnm.Print_Titles" localSheetId="2">'SO01 - Kabelové rozvody Vn'!$125:$125</definedName>
    <definedName name="_xlnm.Print_Titles" localSheetId="3">'SO02 - Kabelové rozvody NN'!$125:$125</definedName>
    <definedName name="_xlnm.Print_Area" localSheetId="1">'PS 01 - Trafostanice 22-0...'!$C$4:$J$76,'PS 01 - Trafostanice 22-0...'!$C$82:$J$107,'PS 01 - Trafostanice 22-0...'!$C$113:$J$222</definedName>
    <definedName name="_xlnm.Print_Area" localSheetId="0">'Rekapitulace stavby'!$D$4:$AO$76,'Rekapitulace stavby'!$C$82:$AQ$98</definedName>
    <definedName name="_xlnm.Print_Area" localSheetId="2">'SO01 - Kabelové rozvody Vn'!$C$4:$J$76,'SO01 - Kabelové rozvody Vn'!$C$82:$J$107,'SO01 - Kabelové rozvody Vn'!$C$113:$J$232</definedName>
    <definedName name="_xlnm.Print_Area" localSheetId="3">'SO02 - Kabelové rozvody NN'!$C$4:$J$76,'SO02 - Kabelové rozvody NN'!$C$82:$J$107,'SO02 - Kabelové rozvody NN'!$C$113:$J$322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J123" i="4"/>
  <c r="J122" i="4"/>
  <c r="F120" i="4"/>
  <c r="E118" i="4"/>
  <c r="J92" i="4"/>
  <c r="J91" i="4"/>
  <c r="F89" i="4"/>
  <c r="E87" i="4"/>
  <c r="J18" i="4"/>
  <c r="E18" i="4"/>
  <c r="F123" i="4"/>
  <c r="J17" i="4"/>
  <c r="J15" i="4"/>
  <c r="E15" i="4"/>
  <c r="F122" i="4" s="1"/>
  <c r="J14" i="4"/>
  <c r="J12" i="4"/>
  <c r="J120" i="4" s="1"/>
  <c r="E7" i="4"/>
  <c r="E116" i="4"/>
  <c r="J37" i="3"/>
  <c r="J36" i="3"/>
  <c r="AY96" i="1"/>
  <c r="J35" i="3"/>
  <c r="AX96" i="1"/>
  <c r="BI231" i="3"/>
  <c r="BH231" i="3"/>
  <c r="BG231" i="3"/>
  <c r="BF231" i="3"/>
  <c r="T231" i="3"/>
  <c r="T230" i="3" s="1"/>
  <c r="T229" i="3" s="1"/>
  <c r="R231" i="3"/>
  <c r="R230" i="3" s="1"/>
  <c r="R229" i="3" s="1"/>
  <c r="P231" i="3"/>
  <c r="P230" i="3"/>
  <c r="P229" i="3" s="1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J123" i="3"/>
  <c r="J122" i="3"/>
  <c r="F120" i="3"/>
  <c r="E118" i="3"/>
  <c r="J92" i="3"/>
  <c r="J91" i="3"/>
  <c r="F89" i="3"/>
  <c r="E87" i="3"/>
  <c r="J18" i="3"/>
  <c r="E18" i="3"/>
  <c r="F92" i="3" s="1"/>
  <c r="J17" i="3"/>
  <c r="J15" i="3"/>
  <c r="E15" i="3"/>
  <c r="F122" i="3" s="1"/>
  <c r="J14" i="3"/>
  <c r="J12" i="3"/>
  <c r="J89" i="3" s="1"/>
  <c r="E7" i="3"/>
  <c r="E116" i="3" s="1"/>
  <c r="J37" i="2"/>
  <c r="J36" i="2"/>
  <c r="AY95" i="1" s="1"/>
  <c r="J35" i="2"/>
  <c r="AX95" i="1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J123" i="2"/>
  <c r="J122" i="2"/>
  <c r="F120" i="2"/>
  <c r="E118" i="2"/>
  <c r="J92" i="2"/>
  <c r="J91" i="2"/>
  <c r="F89" i="2"/>
  <c r="E87" i="2"/>
  <c r="J18" i="2"/>
  <c r="E18" i="2"/>
  <c r="F123" i="2"/>
  <c r="J17" i="2"/>
  <c r="J15" i="2"/>
  <c r="E15" i="2"/>
  <c r="F91" i="2" s="1"/>
  <c r="J14" i="2"/>
  <c r="J12" i="2"/>
  <c r="J120" i="2" s="1"/>
  <c r="E7" i="2"/>
  <c r="E85" i="2" s="1"/>
  <c r="L90" i="1"/>
  <c r="AM90" i="1"/>
  <c r="AM89" i="1"/>
  <c r="L89" i="1"/>
  <c r="AM87" i="1"/>
  <c r="L87" i="1"/>
  <c r="L85" i="1"/>
  <c r="L84" i="1"/>
  <c r="J321" i="4"/>
  <c r="BK315" i="4"/>
  <c r="J315" i="4"/>
  <c r="BK313" i="4"/>
  <c r="J313" i="4"/>
  <c r="BK311" i="4"/>
  <c r="J311" i="4"/>
  <c r="BK309" i="4"/>
  <c r="BK307" i="4"/>
  <c r="J302" i="4"/>
  <c r="BK298" i="4"/>
  <c r="J294" i="4"/>
  <c r="J292" i="4"/>
  <c r="J288" i="4"/>
  <c r="J286" i="4"/>
  <c r="J282" i="4"/>
  <c r="J280" i="4"/>
  <c r="BK278" i="4"/>
  <c r="BK272" i="4"/>
  <c r="J270" i="4"/>
  <c r="J258" i="4"/>
  <c r="BK254" i="4"/>
  <c r="J248" i="4"/>
  <c r="J242" i="4"/>
  <c r="BK240" i="4"/>
  <c r="BK238" i="4"/>
  <c r="J236" i="4"/>
  <c r="J234" i="4"/>
  <c r="J232" i="4"/>
  <c r="J230" i="4"/>
  <c r="BK226" i="4"/>
  <c r="BK220" i="4"/>
  <c r="J216" i="4"/>
  <c r="BK214" i="4"/>
  <c r="BK212" i="4"/>
  <c r="BK210" i="4"/>
  <c r="J208" i="4"/>
  <c r="BK205" i="4"/>
  <c r="J203" i="4"/>
  <c r="BK201" i="4"/>
  <c r="BK199" i="4"/>
  <c r="J197" i="4"/>
  <c r="J193" i="4"/>
  <c r="BK191" i="4"/>
  <c r="BK189" i="4"/>
  <c r="BK187" i="4"/>
  <c r="J185" i="4"/>
  <c r="J177" i="4"/>
  <c r="BK175" i="4"/>
  <c r="J173" i="4"/>
  <c r="BK171" i="4"/>
  <c r="J161" i="4"/>
  <c r="BK157" i="4"/>
  <c r="BK155" i="4"/>
  <c r="BK153" i="4"/>
  <c r="J147" i="4"/>
  <c r="BK141" i="4"/>
  <c r="J212" i="3"/>
  <c r="BK210" i="3"/>
  <c r="J208" i="3"/>
  <c r="BK206" i="3"/>
  <c r="BK202" i="3"/>
  <c r="J198" i="3"/>
  <c r="J196" i="3"/>
  <c r="J194" i="3"/>
  <c r="BK185" i="3"/>
  <c r="BK179" i="3"/>
  <c r="J175" i="3"/>
  <c r="BK171" i="3"/>
  <c r="J165" i="3"/>
  <c r="J163" i="3"/>
  <c r="J161" i="3"/>
  <c r="BK157" i="3"/>
  <c r="J155" i="3"/>
  <c r="BK147" i="3"/>
  <c r="J139" i="3"/>
  <c r="J219" i="2"/>
  <c r="J213" i="2"/>
  <c r="J202" i="2"/>
  <c r="J200" i="2"/>
  <c r="J198" i="2"/>
  <c r="BK194" i="2"/>
  <c r="BK184" i="2"/>
  <c r="BK182" i="2"/>
  <c r="BK178" i="2"/>
  <c r="J176" i="2"/>
  <c r="J174" i="2"/>
  <c r="J171" i="2"/>
  <c r="BK167" i="2"/>
  <c r="BK153" i="2"/>
  <c r="J145" i="2"/>
  <c r="J139" i="2"/>
  <c r="J131" i="2"/>
  <c r="BK319" i="4"/>
  <c r="J309" i="4"/>
  <c r="J305" i="4"/>
  <c r="BK300" i="4"/>
  <c r="J296" i="4"/>
  <c r="BK292" i="4"/>
  <c r="J290" i="4"/>
  <c r="BK284" i="4"/>
  <c r="BK282" i="4"/>
  <c r="J276" i="4"/>
  <c r="J274" i="4"/>
  <c r="J264" i="4"/>
  <c r="J262" i="4"/>
  <c r="J260" i="4"/>
  <c r="J254" i="4"/>
  <c r="J252" i="4"/>
  <c r="J250" i="4"/>
  <c r="J246" i="4"/>
  <c r="J244" i="4"/>
  <c r="BK242" i="4"/>
  <c r="J240" i="4"/>
  <c r="BK234" i="4"/>
  <c r="BK230" i="4"/>
  <c r="J228" i="4"/>
  <c r="BK222" i="4"/>
  <c r="J220" i="4"/>
  <c r="J212" i="4"/>
  <c r="J210" i="4"/>
  <c r="J201" i="4"/>
  <c r="J199" i="4"/>
  <c r="J191" i="4"/>
  <c r="J187" i="4"/>
  <c r="J183" i="4"/>
  <c r="BK181" i="4"/>
  <c r="BK179" i="4"/>
  <c r="BK173" i="4"/>
  <c r="BK169" i="4"/>
  <c r="J165" i="4"/>
  <c r="BK159" i="4"/>
  <c r="J155" i="4"/>
  <c r="BK151" i="4"/>
  <c r="J145" i="4"/>
  <c r="J135" i="4"/>
  <c r="BK131" i="4"/>
  <c r="J129" i="4"/>
  <c r="J231" i="3"/>
  <c r="BK227" i="3"/>
  <c r="BK225" i="3"/>
  <c r="BK223" i="3"/>
  <c r="J221" i="3"/>
  <c r="BK218" i="3"/>
  <c r="J216" i="3"/>
  <c r="BK214" i="3"/>
  <c r="J210" i="3"/>
  <c r="J204" i="3"/>
  <c r="BK200" i="3"/>
  <c r="J192" i="3"/>
  <c r="BK189" i="3"/>
  <c r="J187" i="3"/>
  <c r="BK183" i="3"/>
  <c r="BK177" i="3"/>
  <c r="BK175" i="3"/>
  <c r="BK173" i="3"/>
  <c r="J171" i="3"/>
  <c r="J169" i="3"/>
  <c r="J167" i="3"/>
  <c r="BK163" i="3"/>
  <c r="J145" i="3"/>
  <c r="BK143" i="3"/>
  <c r="BK141" i="3"/>
  <c r="J137" i="3"/>
  <c r="J135" i="3"/>
  <c r="BK131" i="3"/>
  <c r="J129" i="3"/>
  <c r="BK215" i="2"/>
  <c r="BK213" i="2"/>
  <c r="BK211" i="2"/>
  <c r="J209" i="2"/>
  <c r="J204" i="2"/>
  <c r="J194" i="2"/>
  <c r="J192" i="2"/>
  <c r="BK188" i="2"/>
  <c r="BK186" i="2"/>
  <c r="J180" i="2"/>
  <c r="BK176" i="2"/>
  <c r="BK169" i="2"/>
  <c r="BK157" i="2"/>
  <c r="J155" i="2"/>
  <c r="J149" i="2"/>
  <c r="J143" i="2"/>
  <c r="BK137" i="2"/>
  <c r="J129" i="2"/>
  <c r="J319" i="4"/>
  <c r="BK302" i="4"/>
  <c r="J300" i="4"/>
  <c r="J298" i="4"/>
  <c r="BK296" i="4"/>
  <c r="BK294" i="4"/>
  <c r="BK288" i="4"/>
  <c r="J284" i="4"/>
  <c r="J268" i="4"/>
  <c r="BK266" i="4"/>
  <c r="J256" i="4"/>
  <c r="BK252" i="4"/>
  <c r="BK248" i="4"/>
  <c r="BK246" i="4"/>
  <c r="BK232" i="4"/>
  <c r="BK228" i="4"/>
  <c r="J226" i="4"/>
  <c r="BK224" i="4"/>
  <c r="J222" i="4"/>
  <c r="J218" i="4"/>
  <c r="J205" i="4"/>
  <c r="BK197" i="4"/>
  <c r="J195" i="4"/>
  <c r="BK193" i="4"/>
  <c r="BK185" i="4"/>
  <c r="BK183" i="4"/>
  <c r="J179" i="4"/>
  <c r="J171" i="4"/>
  <c r="J163" i="4"/>
  <c r="J149" i="4"/>
  <c r="BK143" i="4"/>
  <c r="J141" i="4"/>
  <c r="BK139" i="4"/>
  <c r="BK135" i="4"/>
  <c r="J131" i="4"/>
  <c r="BK231" i="3"/>
  <c r="J223" i="3"/>
  <c r="J218" i="3"/>
  <c r="J214" i="3"/>
  <c r="BK208" i="3"/>
  <c r="J200" i="3"/>
  <c r="BK196" i="3"/>
  <c r="BK187" i="3"/>
  <c r="BK181" i="3"/>
  <c r="J179" i="3"/>
  <c r="BK167" i="3"/>
  <c r="BK161" i="3"/>
  <c r="J157" i="3"/>
  <c r="BK153" i="3"/>
  <c r="J151" i="3"/>
  <c r="J149" i="3"/>
  <c r="J143" i="3"/>
  <c r="J141" i="3"/>
  <c r="J131" i="3"/>
  <c r="J221" i="2"/>
  <c r="J215" i="2"/>
  <c r="J211" i="2"/>
  <c r="J207" i="2"/>
  <c r="BK200" i="2"/>
  <c r="BK198" i="2"/>
  <c r="BK196" i="2"/>
  <c r="J190" i="2"/>
  <c r="J188" i="2"/>
  <c r="J184" i="2"/>
  <c r="BK171" i="2"/>
  <c r="J169" i="2"/>
  <c r="J167" i="2"/>
  <c r="BK165" i="2"/>
  <c r="J165" i="2"/>
  <c r="BK161" i="2"/>
  <c r="J161" i="2"/>
  <c r="J159" i="2"/>
  <c r="J157" i="2"/>
  <c r="J151" i="2"/>
  <c r="J147" i="2"/>
  <c r="BK145" i="2"/>
  <c r="BK143" i="2"/>
  <c r="J141" i="2"/>
  <c r="BK135" i="2"/>
  <c r="BK131" i="2"/>
  <c r="BK129" i="2"/>
  <c r="BK321" i="4"/>
  <c r="J307" i="4"/>
  <c r="BK305" i="4"/>
  <c r="BK290" i="4"/>
  <c r="BK286" i="4"/>
  <c r="BK280" i="4"/>
  <c r="J278" i="4"/>
  <c r="BK276" i="4"/>
  <c r="BK274" i="4"/>
  <c r="J272" i="4"/>
  <c r="BK270" i="4"/>
  <c r="BK268" i="4"/>
  <c r="J266" i="4"/>
  <c r="BK264" i="4"/>
  <c r="BK262" i="4"/>
  <c r="BK260" i="4"/>
  <c r="BK258" i="4"/>
  <c r="BK256" i="4"/>
  <c r="BK250" i="4"/>
  <c r="BK244" i="4"/>
  <c r="J238" i="4"/>
  <c r="BK236" i="4"/>
  <c r="J224" i="4"/>
  <c r="BK218" i="4"/>
  <c r="BK216" i="4"/>
  <c r="J214" i="4"/>
  <c r="BK208" i="4"/>
  <c r="BK203" i="4"/>
  <c r="BK195" i="4"/>
  <c r="J189" i="4"/>
  <c r="J181" i="4"/>
  <c r="BK177" i="4"/>
  <c r="J175" i="4"/>
  <c r="J169" i="4"/>
  <c r="BK165" i="4"/>
  <c r="BK163" i="4"/>
  <c r="BK161" i="4"/>
  <c r="J159" i="4"/>
  <c r="J157" i="4"/>
  <c r="J153" i="4"/>
  <c r="J151" i="4"/>
  <c r="BK149" i="4"/>
  <c r="BK147" i="4"/>
  <c r="BK145" i="4"/>
  <c r="J143" i="4"/>
  <c r="J139" i="4"/>
  <c r="BK137" i="4"/>
  <c r="J137" i="4"/>
  <c r="BK129" i="4"/>
  <c r="J227" i="3"/>
  <c r="J225" i="3"/>
  <c r="BK221" i="3"/>
  <c r="BK216" i="3"/>
  <c r="BK212" i="3"/>
  <c r="J206" i="3"/>
  <c r="BK204" i="3"/>
  <c r="J202" i="3"/>
  <c r="BK198" i="3"/>
  <c r="BK194" i="3"/>
  <c r="BK192" i="3"/>
  <c r="J189" i="3"/>
  <c r="J185" i="3"/>
  <c r="J183" i="3"/>
  <c r="J181" i="3"/>
  <c r="J177" i="3"/>
  <c r="J173" i="3"/>
  <c r="BK169" i="3"/>
  <c r="BK165" i="3"/>
  <c r="BK155" i="3"/>
  <c r="J153" i="3"/>
  <c r="BK151" i="3"/>
  <c r="BK149" i="3"/>
  <c r="J147" i="3"/>
  <c r="BK145" i="3"/>
  <c r="BK139" i="3"/>
  <c r="BK137" i="3"/>
  <c r="BK135" i="3"/>
  <c r="BK129" i="3"/>
  <c r="BK221" i="2"/>
  <c r="BK219" i="2"/>
  <c r="BK209" i="2"/>
  <c r="BK207" i="2"/>
  <c r="BK204" i="2"/>
  <c r="BK202" i="2"/>
  <c r="J196" i="2"/>
  <c r="BK192" i="2"/>
  <c r="BK190" i="2"/>
  <c r="J186" i="2"/>
  <c r="J182" i="2"/>
  <c r="BK180" i="2"/>
  <c r="J178" i="2"/>
  <c r="BK174" i="2"/>
  <c r="BK159" i="2"/>
  <c r="BK155" i="2"/>
  <c r="J153" i="2"/>
  <c r="BK151" i="2"/>
  <c r="BK149" i="2"/>
  <c r="BK147" i="2"/>
  <c r="BK141" i="2"/>
  <c r="BK139" i="2"/>
  <c r="J137" i="2"/>
  <c r="J135" i="2"/>
  <c r="AS94" i="1"/>
  <c r="P128" i="2" l="1"/>
  <c r="P127" i="2" s="1"/>
  <c r="T128" i="2"/>
  <c r="T127" i="2" s="1"/>
  <c r="P134" i="2"/>
  <c r="P133" i="2" s="1"/>
  <c r="BK164" i="2"/>
  <c r="J164" i="2"/>
  <c r="J102" i="2"/>
  <c r="P173" i="2"/>
  <c r="P163" i="2" s="1"/>
  <c r="P206" i="2"/>
  <c r="P218" i="2"/>
  <c r="P217" i="2" s="1"/>
  <c r="P128" i="3"/>
  <c r="P127" i="3" s="1"/>
  <c r="T128" i="3"/>
  <c r="T127" i="3" s="1"/>
  <c r="P134" i="3"/>
  <c r="P133" i="3" s="1"/>
  <c r="T134" i="3"/>
  <c r="T133" i="3" s="1"/>
  <c r="P160" i="3"/>
  <c r="T160" i="3"/>
  <c r="P191" i="3"/>
  <c r="T191" i="3"/>
  <c r="P220" i="3"/>
  <c r="T220" i="3"/>
  <c r="BK128" i="4"/>
  <c r="BK127" i="4" s="1"/>
  <c r="J127" i="4" s="1"/>
  <c r="J97" i="4" s="1"/>
  <c r="T134" i="4"/>
  <c r="T133" i="4" s="1"/>
  <c r="T168" i="4"/>
  <c r="T207" i="4"/>
  <c r="BK304" i="4"/>
  <c r="J304" i="4" s="1"/>
  <c r="J104" i="4" s="1"/>
  <c r="R318" i="4"/>
  <c r="R317" i="4"/>
  <c r="BK128" i="2"/>
  <c r="BK127" i="2" s="1"/>
  <c r="R128" i="2"/>
  <c r="R127" i="2"/>
  <c r="T134" i="2"/>
  <c r="T133" i="2" s="1"/>
  <c r="R173" i="2"/>
  <c r="R206" i="2"/>
  <c r="R218" i="2"/>
  <c r="R217" i="2" s="1"/>
  <c r="BK168" i="4"/>
  <c r="BK207" i="4"/>
  <c r="J207" i="4" s="1"/>
  <c r="J103" i="4" s="1"/>
  <c r="P304" i="4"/>
  <c r="BK318" i="4"/>
  <c r="J318" i="4"/>
  <c r="J106" i="4" s="1"/>
  <c r="BK134" i="2"/>
  <c r="BK133" i="2" s="1"/>
  <c r="J133" i="2" s="1"/>
  <c r="J99" i="2" s="1"/>
  <c r="R134" i="2"/>
  <c r="R133" i="2" s="1"/>
  <c r="R164" i="2"/>
  <c r="BK173" i="2"/>
  <c r="J173" i="2" s="1"/>
  <c r="J103" i="2" s="1"/>
  <c r="BK206" i="2"/>
  <c r="J206" i="2" s="1"/>
  <c r="J104" i="2" s="1"/>
  <c r="BK218" i="2"/>
  <c r="J218" i="2" s="1"/>
  <c r="J106" i="2" s="1"/>
  <c r="R128" i="4"/>
  <c r="R127" i="4"/>
  <c r="BK134" i="4"/>
  <c r="J134" i="4" s="1"/>
  <c r="J100" i="4" s="1"/>
  <c r="R134" i="4"/>
  <c r="R133" i="4"/>
  <c r="P168" i="4"/>
  <c r="R207" i="4"/>
  <c r="R167" i="4" s="1"/>
  <c r="T304" i="4"/>
  <c r="P318" i="4"/>
  <c r="P317" i="4" s="1"/>
  <c r="P164" i="2"/>
  <c r="T164" i="2"/>
  <c r="T173" i="2"/>
  <c r="T206" i="2"/>
  <c r="T218" i="2"/>
  <c r="T217" i="2"/>
  <c r="BK128" i="3"/>
  <c r="J128" i="3" s="1"/>
  <c r="J98" i="3" s="1"/>
  <c r="R128" i="3"/>
  <c r="R127" i="3" s="1"/>
  <c r="BK134" i="3"/>
  <c r="J134" i="3" s="1"/>
  <c r="J100" i="3" s="1"/>
  <c r="R134" i="3"/>
  <c r="R133" i="3" s="1"/>
  <c r="BK160" i="3"/>
  <c r="J160" i="3"/>
  <c r="J102" i="3"/>
  <c r="R160" i="3"/>
  <c r="BK191" i="3"/>
  <c r="J191" i="3" s="1"/>
  <c r="J103" i="3" s="1"/>
  <c r="R191" i="3"/>
  <c r="BK220" i="3"/>
  <c r="J220" i="3" s="1"/>
  <c r="J104" i="3" s="1"/>
  <c r="R220" i="3"/>
  <c r="P128" i="4"/>
  <c r="P127" i="4"/>
  <c r="T128" i="4"/>
  <c r="T127" i="4" s="1"/>
  <c r="P134" i="4"/>
  <c r="P133" i="4" s="1"/>
  <c r="R168" i="4"/>
  <c r="P207" i="4"/>
  <c r="R304" i="4"/>
  <c r="T318" i="4"/>
  <c r="T317" i="4" s="1"/>
  <c r="J89" i="2"/>
  <c r="F92" i="2"/>
  <c r="F122" i="2"/>
  <c r="BE129" i="2"/>
  <c r="BE143" i="2"/>
  <c r="BE151" i="2"/>
  <c r="BE169" i="2"/>
  <c r="BE178" i="2"/>
  <c r="BE182" i="2"/>
  <c r="BE194" i="2"/>
  <c r="BE211" i="2"/>
  <c r="BE213" i="2"/>
  <c r="BE215" i="2"/>
  <c r="BE219" i="2"/>
  <c r="BE221" i="2"/>
  <c r="E85" i="3"/>
  <c r="F91" i="3"/>
  <c r="J120" i="3"/>
  <c r="BE131" i="3"/>
  <c r="BE141" i="3"/>
  <c r="BE163" i="3"/>
  <c r="BE175" i="3"/>
  <c r="BE187" i="3"/>
  <c r="BE194" i="3"/>
  <c r="BE216" i="3"/>
  <c r="BE221" i="3"/>
  <c r="BE227" i="3"/>
  <c r="BK230" i="3"/>
  <c r="J230" i="3" s="1"/>
  <c r="J106" i="3" s="1"/>
  <c r="J89" i="4"/>
  <c r="F92" i="4"/>
  <c r="BE135" i="4"/>
  <c r="BE139" i="4"/>
  <c r="BE155" i="4"/>
  <c r="BE159" i="4"/>
  <c r="BE161" i="4"/>
  <c r="BE171" i="4"/>
  <c r="BE181" i="4"/>
  <c r="BE183" i="4"/>
  <c r="BE199" i="4"/>
  <c r="BE201" i="4"/>
  <c r="BE208" i="4"/>
  <c r="BE222" i="4"/>
  <c r="BE228" i="4"/>
  <c r="BE232" i="4"/>
  <c r="BE234" i="4"/>
  <c r="BE238" i="4"/>
  <c r="BE242" i="4"/>
  <c r="BE248" i="4"/>
  <c r="BE252" i="4"/>
  <c r="BE282" i="4"/>
  <c r="BE288" i="4"/>
  <c r="BE296" i="4"/>
  <c r="BE298" i="4"/>
  <c r="BE302" i="4"/>
  <c r="BE309" i="4"/>
  <c r="BE321" i="4"/>
  <c r="BE137" i="2"/>
  <c r="BE153" i="2"/>
  <c r="BE161" i="2"/>
  <c r="BE167" i="2"/>
  <c r="BE174" i="2"/>
  <c r="BE180" i="2"/>
  <c r="BE190" i="2"/>
  <c r="BE202" i="2"/>
  <c r="BE204" i="2"/>
  <c r="F123" i="3"/>
  <c r="BE135" i="3"/>
  <c r="BE137" i="3"/>
  <c r="BE139" i="3"/>
  <c r="BE145" i="3"/>
  <c r="BE149" i="3"/>
  <c r="BE155" i="3"/>
  <c r="BE169" i="3"/>
  <c r="BE171" i="3"/>
  <c r="BE173" i="3"/>
  <c r="BE179" i="3"/>
  <c r="BE181" i="3"/>
  <c r="BE183" i="3"/>
  <c r="BE185" i="3"/>
  <c r="BE189" i="3"/>
  <c r="BE192" i="3"/>
  <c r="BE198" i="3"/>
  <c r="BE200" i="3"/>
  <c r="BE210" i="3"/>
  <c r="BE212" i="3"/>
  <c r="BE225" i="3"/>
  <c r="F91" i="4"/>
  <c r="BE129" i="4"/>
  <c r="BE131" i="4"/>
  <c r="BE145" i="4"/>
  <c r="BE151" i="4"/>
  <c r="BE153" i="4"/>
  <c r="BE157" i="4"/>
  <c r="BE165" i="4"/>
  <c r="BE169" i="4"/>
  <c r="BE173" i="4"/>
  <c r="BE179" i="4"/>
  <c r="BE187" i="4"/>
  <c r="BE189" i="4"/>
  <c r="BE191" i="4"/>
  <c r="BE210" i="4"/>
  <c r="BE230" i="4"/>
  <c r="BE240" i="4"/>
  <c r="BE262" i="4"/>
  <c r="BE270" i="4"/>
  <c r="BE272" i="4"/>
  <c r="BE280" i="4"/>
  <c r="BE292" i="4"/>
  <c r="E116" i="2"/>
  <c r="BE131" i="2"/>
  <c r="BE139" i="2"/>
  <c r="BE141" i="2"/>
  <c r="BE145" i="2"/>
  <c r="BE159" i="2"/>
  <c r="BE165" i="2"/>
  <c r="BE176" i="2"/>
  <c r="BE184" i="2"/>
  <c r="BE198" i="2"/>
  <c r="BE200" i="2"/>
  <c r="BE147" i="3"/>
  <c r="BE153" i="3"/>
  <c r="BE157" i="3"/>
  <c r="BE161" i="3"/>
  <c r="BE165" i="3"/>
  <c r="BE196" i="3"/>
  <c r="BE206" i="3"/>
  <c r="BE208" i="3"/>
  <c r="E85" i="4"/>
  <c r="BE137" i="4"/>
  <c r="BE141" i="4"/>
  <c r="BE147" i="4"/>
  <c r="BE175" i="4"/>
  <c r="BE185" i="4"/>
  <c r="BE193" i="4"/>
  <c r="BE195" i="4"/>
  <c r="BE203" i="4"/>
  <c r="BE205" i="4"/>
  <c r="BE212" i="4"/>
  <c r="BE214" i="4"/>
  <c r="BE216" i="4"/>
  <c r="BE218" i="4"/>
  <c r="BE224" i="4"/>
  <c r="BE226" i="4"/>
  <c r="BE236" i="4"/>
  <c r="BE246" i="4"/>
  <c r="BE250" i="4"/>
  <c r="BE256" i="4"/>
  <c r="BE258" i="4"/>
  <c r="BE266" i="4"/>
  <c r="BE278" i="4"/>
  <c r="BE286" i="4"/>
  <c r="BE290" i="4"/>
  <c r="BE307" i="4"/>
  <c r="BE319" i="4"/>
  <c r="BE135" i="2"/>
  <c r="BE147" i="2"/>
  <c r="BE149" i="2"/>
  <c r="BE155" i="2"/>
  <c r="BE157" i="2"/>
  <c r="BE171" i="2"/>
  <c r="BE186" i="2"/>
  <c r="BE188" i="2"/>
  <c r="BE192" i="2"/>
  <c r="BE196" i="2"/>
  <c r="BE207" i="2"/>
  <c r="BE209" i="2"/>
  <c r="BE129" i="3"/>
  <c r="BE143" i="3"/>
  <c r="BE151" i="3"/>
  <c r="BE167" i="3"/>
  <c r="BE177" i="3"/>
  <c r="BE202" i="3"/>
  <c r="BE204" i="3"/>
  <c r="BE214" i="3"/>
  <c r="BE218" i="3"/>
  <c r="BE223" i="3"/>
  <c r="BE231" i="3"/>
  <c r="BE143" i="4"/>
  <c r="BE149" i="4"/>
  <c r="BE163" i="4"/>
  <c r="BE177" i="4"/>
  <c r="BE197" i="4"/>
  <c r="BE220" i="4"/>
  <c r="BE244" i="4"/>
  <c r="BE254" i="4"/>
  <c r="BE260" i="4"/>
  <c r="BE264" i="4"/>
  <c r="BE268" i="4"/>
  <c r="BE274" i="4"/>
  <c r="BE276" i="4"/>
  <c r="BE284" i="4"/>
  <c r="BE294" i="4"/>
  <c r="BE300" i="4"/>
  <c r="BE305" i="4"/>
  <c r="BE311" i="4"/>
  <c r="BE313" i="4"/>
  <c r="BE315" i="4"/>
  <c r="F37" i="2"/>
  <c r="BD95" i="1" s="1"/>
  <c r="F37" i="3"/>
  <c r="BD96" i="1" s="1"/>
  <c r="F35" i="2"/>
  <c r="BB95" i="1" s="1"/>
  <c r="J34" i="4"/>
  <c r="AW97" i="1"/>
  <c r="F35" i="3"/>
  <c r="BB96" i="1" s="1"/>
  <c r="F36" i="3"/>
  <c r="BC96" i="1"/>
  <c r="F34" i="2"/>
  <c r="BA95" i="1"/>
  <c r="F37" i="4"/>
  <c r="BD97" i="1" s="1"/>
  <c r="J34" i="3"/>
  <c r="AW96" i="1"/>
  <c r="F35" i="4"/>
  <c r="BB97" i="1"/>
  <c r="J34" i="2"/>
  <c r="AW95" i="1" s="1"/>
  <c r="F36" i="2"/>
  <c r="BC95" i="1"/>
  <c r="F34" i="4"/>
  <c r="BA97" i="1"/>
  <c r="F36" i="4"/>
  <c r="BC97" i="1" s="1"/>
  <c r="F34" i="3"/>
  <c r="BA96" i="1" s="1"/>
  <c r="R159" i="3" l="1"/>
  <c r="R126" i="3" s="1"/>
  <c r="T163" i="2"/>
  <c r="BK167" i="4"/>
  <c r="J167" i="4" s="1"/>
  <c r="J101" i="4" s="1"/>
  <c r="T167" i="4"/>
  <c r="T159" i="3"/>
  <c r="T126" i="2"/>
  <c r="P167" i="4"/>
  <c r="P126" i="4" s="1"/>
  <c r="AU97" i="1" s="1"/>
  <c r="P159" i="3"/>
  <c r="T126" i="3"/>
  <c r="P126" i="3"/>
  <c r="AU96" i="1"/>
  <c r="P126" i="2"/>
  <c r="AU95" i="1"/>
  <c r="T126" i="4"/>
  <c r="R126" i="4"/>
  <c r="R163" i="2"/>
  <c r="R126" i="2"/>
  <c r="J127" i="2"/>
  <c r="J97" i="2"/>
  <c r="J134" i="2"/>
  <c r="J100" i="2" s="1"/>
  <c r="BK127" i="3"/>
  <c r="J127" i="3"/>
  <c r="J97" i="3" s="1"/>
  <c r="BK133" i="3"/>
  <c r="J133" i="3"/>
  <c r="J99" i="3" s="1"/>
  <c r="J128" i="4"/>
  <c r="J98" i="4" s="1"/>
  <c r="J128" i="2"/>
  <c r="J98" i="2" s="1"/>
  <c r="J168" i="4"/>
  <c r="J102" i="4" s="1"/>
  <c r="BK317" i="4"/>
  <c r="J317" i="4"/>
  <c r="J105" i="4" s="1"/>
  <c r="BK163" i="2"/>
  <c r="J163" i="2"/>
  <c r="J101" i="2" s="1"/>
  <c r="BK217" i="2"/>
  <c r="J217" i="2"/>
  <c r="J105" i="2" s="1"/>
  <c r="BK159" i="3"/>
  <c r="J159" i="3"/>
  <c r="J101" i="3" s="1"/>
  <c r="BK229" i="3"/>
  <c r="J229" i="3"/>
  <c r="J105" i="3" s="1"/>
  <c r="BK133" i="4"/>
  <c r="J133" i="4"/>
  <c r="J99" i="4" s="1"/>
  <c r="BB94" i="1"/>
  <c r="AX94" i="1"/>
  <c r="BA94" i="1"/>
  <c r="AW94" i="1"/>
  <c r="AK30" i="1"/>
  <c r="J33" i="2"/>
  <c r="AV95" i="1"/>
  <c r="AT95" i="1"/>
  <c r="J33" i="3"/>
  <c r="AV96" i="1"/>
  <c r="AT96" i="1"/>
  <c r="F33" i="2"/>
  <c r="AZ95" i="1"/>
  <c r="F33" i="3"/>
  <c r="AZ96" i="1" s="1"/>
  <c r="BC94" i="1"/>
  <c r="W32" i="1"/>
  <c r="J33" i="4"/>
  <c r="AV97" i="1" s="1"/>
  <c r="AT97" i="1" s="1"/>
  <c r="BD94" i="1"/>
  <c r="W33" i="1" s="1"/>
  <c r="F33" i="4"/>
  <c r="AZ97" i="1" s="1"/>
  <c r="BK126" i="2" l="1"/>
  <c r="J126" i="2"/>
  <c r="BK126" i="4"/>
  <c r="J126" i="4"/>
  <c r="J96" i="4" s="1"/>
  <c r="BK126" i="3"/>
  <c r="J126" i="3" s="1"/>
  <c r="J96" i="3" s="1"/>
  <c r="AZ94" i="1"/>
  <c r="W29" i="1" s="1"/>
  <c r="AU94" i="1"/>
  <c r="J30" i="2"/>
  <c r="AG95" i="1" s="1"/>
  <c r="AN95" i="1" s="1"/>
  <c r="W30" i="1"/>
  <c r="W31" i="1"/>
  <c r="AY94" i="1"/>
  <c r="J39" i="2" l="1"/>
  <c r="J96" i="2"/>
  <c r="J30" i="3"/>
  <c r="AG96" i="1"/>
  <c r="AN96" i="1"/>
  <c r="AV94" i="1"/>
  <c r="AK29" i="1" s="1"/>
  <c r="J30" i="4"/>
  <c r="AG97" i="1"/>
  <c r="AN97" i="1" s="1"/>
  <c r="J39" i="4" l="1"/>
  <c r="J39" i="3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<sst xmlns="http://schemas.openxmlformats.org/spreadsheetml/2006/main" count="4018" uniqueCount="814">
  <si>
    <t>Export Komplet</t>
  </si>
  <si>
    <t/>
  </si>
  <si>
    <t>2.0</t>
  </si>
  <si>
    <t>ZAMOK</t>
  </si>
  <si>
    <t>False</t>
  </si>
  <si>
    <t>{c570a5bc-2a00-405b-8b42-a2ca5cc0a042}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</si>
  <si>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</si>
  <si>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</si>
  <si>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</si>
  <si>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</si>
  <si>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</si>
  <si>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</si>
  <si>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</si>
  <si>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</si>
  <si>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</si>
  <si>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</si>
  <si>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</si>
  <si>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Odry-ul. Komenského, trafostanice 22/0,4kV, VN,NN</t>
  </si>
  <si>
    <t>KSO:</t>
  </si>
  <si>
    <t>CC-CZ:</t>
  </si>
  <si>
    <t>Místo:</t>
  </si>
  <si>
    <t>Odry</t>
  </si>
  <si>
    <t>Datum:</t>
  </si>
  <si>
    <t>Zadavatel:</t>
  </si>
  <si>
    <t>IČ:</t>
  </si>
  <si>
    <t>Mesto Odry</t>
  </si>
  <si>
    <t>DIČ:</t>
  </si>
  <si>
    <t>Uchazeč:</t>
  </si>
  <si>
    <t>Vyplň údaj</t>
  </si>
  <si>
    <t>Projektant:</t>
  </si>
  <si>
    <t>Ing.Miroslav Slovák</t>
  </si>
  <si>
    <t>True</t>
  </si>
  <si>
    <t>Zpracovatel:</t>
  </si>
  <si>
    <t>Arpex Morava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</si>
  <si>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</si>
  <si>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</si>
  <si>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</si>
  <si>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</si>
  <si>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</si>
  <si>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</si>
  <si>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</si>
  <si>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</si>
  <si>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</si>
  <si>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</si>
  <si>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</si>
  <si>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</si>
  <si>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</si>
  <si>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</si>
  <si>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</si>
  <si>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</si>
  <si>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</si>
  <si>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</si>
  <si>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</si>
  <si>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</si>
  <si>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</si>
  <si>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</si>
  <si>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</si>
  <si>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</si>
  <si>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</si>
  <si>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</si>
  <si>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</si>
  <si>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</si>
  <si>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</si>
  <si>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</si>
  <si>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</si>
  <si>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</si>
  <si>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</si>
  <si>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</si>
  <si>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</si>
  <si>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</si>
  <si>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</si>
  <si>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</si>
  <si>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</si>
  <si>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</si>
  <si>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</si>
  <si>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</si>
  <si>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</si>
  <si>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</si>
  <si>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</si>
  <si>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</si>
  <si>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</si>
  <si>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Trafostanice 22/0,4kV</t>
  </si>
  <si>
    <t>PRO</t>
  </si>
  <si>
    <t>1</t>
  </si>
  <si>
    <t>{ac5dae5c-dd2e-4604-bf97-6ca713897e0c}</t>
  </si>
  <si>
    <t>2</t>
  </si>
  <si>
    <t>SO01</t>
  </si>
  <si>
    <t>Kabelové rozvody Vn</t>
  </si>
  <si>
    <t>STA</t>
  </si>
  <si>
    <t>{d0831d71-00f7-4755-b376-a61f6b8a5c3f}</t>
  </si>
  <si>
    <t>SO02</t>
  </si>
  <si>
    <t>Kabelové rozvody NN</t>
  </si>
  <si>
    <t>{f81022a3-2957-46e6-84c1-bd2f963a9853}</t>
  </si>
  <si>
    <t>KRYCÍ LIST SOUPISU PRACÍ</t>
  </si>
  <si>
    <t>Objekt:</t>
  </si>
  <si>
    <t>PS 01 - Trafostanice 22/0,4kV</t>
  </si>
  <si>
    <t>Ing.Labaj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</si>
  <si>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</si>
  <si>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</si>
  <si>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</si>
  <si>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</si>
  <si>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</si>
  <si>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</si>
  <si>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Doprava suti a vybouraných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</si>
  <si>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</si>
  <si>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</si>
  <si>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</si>
  <si>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</si>
  <si>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</si>
  <si>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</si>
  <si>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</si>
  <si>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</si>
  <si>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</si>
  <si>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</si>
  <si>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</si>
  <si>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</si>
  <si>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</si>
  <si>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</si>
  <si>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</si>
  <si>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</si>
  <si>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</si>
  <si>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</si>
  <si>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</si>
  <si>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</si>
  <si>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</si>
  <si>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</si>
  <si>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</si>
  <si>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</si>
  <si>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</si>
  <si>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Doprava suti a vybouraných hmot</t>
  </si>
  <si>
    <t>K</t>
  </si>
  <si>
    <t>997013831</t>
  </si>
  <si>
    <t>Poplatek za uložení na skládce (skládkovné) stavebního odpadu směsného kód odpadu 170 904</t>
  </si>
  <si>
    <t>t</t>
  </si>
  <si>
    <t>-1717007560</t>
  </si>
  <si>
    <t>PP</t>
  </si>
  <si>
    <t>Poplatek za uložení stavebního odpadu na skládce (skládkovné) směsného stavebního a demoličního zatříděného do Katalogu odpadů pod kódem 170 904</t>
  </si>
  <si>
    <t>997223855</t>
  </si>
  <si>
    <t>Poplatek za uložení na skládce (skládkovné) zeminy a kameniva kód odpadu 170 504</t>
  </si>
  <si>
    <t>-103244285</t>
  </si>
  <si>
    <t>Poplatek za uložení stavebního odpadu na skládce (skládkovné) zeminy a kameniva zatříděného do Katalogu odpadů pod kódem 170 504</t>
  </si>
  <si>
    <t>PSV</t>
  </si>
  <si>
    <t>Práce a dodávky PSV</t>
  </si>
  <si>
    <t>741</t>
  </si>
  <si>
    <t>Elektroinstalace - silnoproud</t>
  </si>
  <si>
    <t>3</t>
  </si>
  <si>
    <t>741410022</t>
  </si>
  <si>
    <t>Montáž vodič uzemňovací pásek průřezu do 120 mm2 v průmyslové výstavbě v zemi</t>
  </si>
  <si>
    <t>m</t>
  </si>
  <si>
    <t>-1668247389</t>
  </si>
  <si>
    <t>Montáž uzemňovacího vedení s upevněním, propojením a připojením pomocí svorek v zemi s izolací spojů pásku průřezu do 120 mm2 v průmyslové výstavbě</t>
  </si>
  <si>
    <t>4</t>
  </si>
  <si>
    <t>M</t>
  </si>
  <si>
    <t>35442062</t>
  </si>
  <si>
    <t>pás zemnící 30x4mm FeZn</t>
  </si>
  <si>
    <t>kg</t>
  </si>
  <si>
    <t>-1211557708</t>
  </si>
  <si>
    <t>5</t>
  </si>
  <si>
    <t>741410041</t>
  </si>
  <si>
    <t>Montáž vodič uzemňovací drát nebo lano D do 10 mm v městské zástavbě</t>
  </si>
  <si>
    <t>856284090</t>
  </si>
  <si>
    <t>Montáž uzemňovacího vedení s upevněním, propojením a připojením pomocí svorek v zemi s izolací spojů drátu nebo lana Ø do 10 mm v městské zástavbě</t>
  </si>
  <si>
    <t>6</t>
  </si>
  <si>
    <t>35441073</t>
  </si>
  <si>
    <t>drát D 10mm FeZn</t>
  </si>
  <si>
    <t>-1062353147</t>
  </si>
  <si>
    <t>7</t>
  </si>
  <si>
    <t>741420021</t>
  </si>
  <si>
    <t>Montáž svorka hromosvodná se 2 šrouby</t>
  </si>
  <si>
    <t>kus</t>
  </si>
  <si>
    <t>16</t>
  </si>
  <si>
    <t>-2080455868</t>
  </si>
  <si>
    <t>Montáž hromosvodného vedení svorek se 2 šrouby</t>
  </si>
  <si>
    <t>8</t>
  </si>
  <si>
    <t>35441865</t>
  </si>
  <si>
    <t>svorka FeZn k zemnící tyči - D 28 mm</t>
  </si>
  <si>
    <t>32</t>
  </si>
  <si>
    <t>593527946</t>
  </si>
  <si>
    <t>9</t>
  </si>
  <si>
    <t>741420022</t>
  </si>
  <si>
    <t>Montáž svorka hromosvodná se 3 šrouby</t>
  </si>
  <si>
    <t>1662923282</t>
  </si>
  <si>
    <t>Montáž hromosvodného vedení svorek se 3 a více šrouby</t>
  </si>
  <si>
    <t>10</t>
  </si>
  <si>
    <t>35441986</t>
  </si>
  <si>
    <t>svorka odbočovací a spojovací pro pásek 30x4 mm, FeZn</t>
  </si>
  <si>
    <t>943910904</t>
  </si>
  <si>
    <t>11</t>
  </si>
  <si>
    <t>35441996</t>
  </si>
  <si>
    <t>svorka odbočovací a spojovací pro spojování kruhových a páskových vodičů, FeZn</t>
  </si>
  <si>
    <t>-1326888842</t>
  </si>
  <si>
    <t>741420054</t>
  </si>
  <si>
    <t>Montáž vedení hromosvodné-tvarování prvku</t>
  </si>
  <si>
    <t>-426274123</t>
  </si>
  <si>
    <t>Montáž hromosvodného vedení ochranných prvků tvarování prvků</t>
  </si>
  <si>
    <t>13</t>
  </si>
  <si>
    <t>741420083</t>
  </si>
  <si>
    <t>Montáž vedení hromosvodné-štítek k označení svodu</t>
  </si>
  <si>
    <t>1514830711</t>
  </si>
  <si>
    <t>Montáž hromosvodného vedení doplňků štítků k označení svodů</t>
  </si>
  <si>
    <t>14</t>
  </si>
  <si>
    <t>741440031</t>
  </si>
  <si>
    <t>Montáž tyč zemnicí délky do 2 m</t>
  </si>
  <si>
    <t>-1199472322</t>
  </si>
  <si>
    <t>Montáž zemnicích desek a tyčí s připojením na svodové nebo uzemňovací vedení bez příslušenství tyčí, délky do 2 m</t>
  </si>
  <si>
    <t>15</t>
  </si>
  <si>
    <t>35442090</t>
  </si>
  <si>
    <t>tyč zemnící 2 m FeZn</t>
  </si>
  <si>
    <t>1585232041</t>
  </si>
  <si>
    <t>998741101</t>
  </si>
  <si>
    <t>Přesun hmot tonážní pro silnoproud v objektech v do 6 m</t>
  </si>
  <si>
    <t>-50877179</t>
  </si>
  <si>
    <t>Přesun hmot pro silnoproud stanovený z hmotnosti přesunovaného materiálu vodorovná dopravní vzdálenost do 50 m v objektech výšky do 6 m</t>
  </si>
  <si>
    <t>Práce a dodávky M</t>
  </si>
  <si>
    <t>21-M</t>
  </si>
  <si>
    <t>Elektromontáže</t>
  </si>
  <si>
    <t>17</t>
  </si>
  <si>
    <t>210120301</t>
  </si>
  <si>
    <t>Montáž pojistkových patron vn</t>
  </si>
  <si>
    <t>64</t>
  </si>
  <si>
    <t>1154810832</t>
  </si>
  <si>
    <t>Montáž pojistek se zapojením vodičů  závitových pojistkových částí pojistkových patron vn</t>
  </si>
  <si>
    <t>18</t>
  </si>
  <si>
    <t>pojistka VN22kV-25A</t>
  </si>
  <si>
    <t>ks</t>
  </si>
  <si>
    <t>256</t>
  </si>
  <si>
    <t>543161217</t>
  </si>
  <si>
    <t>pojistka VN22kV-32A</t>
  </si>
  <si>
    <t>19</t>
  </si>
  <si>
    <t xml:space="preserve">dodavka kiosku trafostanice </t>
  </si>
  <si>
    <t>-103469541</t>
  </si>
  <si>
    <t>dodavka kiosku UK1700/28</t>
  </si>
  <si>
    <t>20</t>
  </si>
  <si>
    <t>210190606</t>
  </si>
  <si>
    <t>Montáž blokových trafostanic vn vnitřních provedení 22 kV - 630 kVA</t>
  </si>
  <si>
    <t>398245537</t>
  </si>
  <si>
    <t>Montáž blokových trafostanic s transformátorem bez zapojení vodičů  vnitřních 22 kV 630 kVA</t>
  </si>
  <si>
    <t>46-M</t>
  </si>
  <si>
    <t>Zemní práce při extr.mont.pracích</t>
  </si>
  <si>
    <t>460030011</t>
  </si>
  <si>
    <t>Sejmutí drnu jakékoliv tloušťky</t>
  </si>
  <si>
    <t>m2</t>
  </si>
  <si>
    <t>1774394308</t>
  </si>
  <si>
    <t>Přípravné terénní práce  sejmutí drnu včetně nařezání a uložení na hromady nebo naložení na dopravní prostředek jakékoliv tloušťky</t>
  </si>
  <si>
    <t>22</t>
  </si>
  <si>
    <t>460050803</t>
  </si>
  <si>
    <t>Hloubení nezapažených jam pro stožáry ostatních typů ručně v hornině tř 3</t>
  </si>
  <si>
    <t>m3</t>
  </si>
  <si>
    <t>1141309687</t>
  </si>
  <si>
    <t>Hloubení nezapažených jam ručně pro stožáry  s přemístěním výkopku do vzdálenosti 3 m od okraje jámy nebo naložením na dopravní prostředek, včetně zásypu, zhutnění a urovnání povrchu ostatních typů v hornině třídy 3</t>
  </si>
  <si>
    <t>23</t>
  </si>
  <si>
    <t>460120013</t>
  </si>
  <si>
    <t>Zásyp jam ručně v hornině třídy 3</t>
  </si>
  <si>
    <t>1183857884</t>
  </si>
  <si>
    <t>Ostatní zemní práce při stavbě nadzemních vedení  zásyp jam ručně včetně upěchování a uložení výkopku ve vrstvách, a úpravy povrchu, v hornině třídy 3</t>
  </si>
  <si>
    <t>24</t>
  </si>
  <si>
    <t>460150163</t>
  </si>
  <si>
    <t>Hloubení kabelových zapažených i nezapažených rýh ručně š 35 cm, hl 80 cm, v hornině tř 3</t>
  </si>
  <si>
    <t>1911155349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</si>
  <si>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</si>
  <si>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25</t>
  </si>
  <si>
    <t>460510026</t>
  </si>
  <si>
    <t>Kabelové prostupy -utesneni  do 30 cm</t>
  </si>
  <si>
    <t>1212994368</t>
  </si>
  <si>
    <t>Kabelové prostupy, kanály a multikanály  kabelové prostupy z trub betonových včetně osazení, utěsnění a spárování do rýhy, bez výkopových prací s obetonováním, vnitřního průměru přes 20 do 30 cm</t>
  </si>
  <si>
    <t>26</t>
  </si>
  <si>
    <t>460560163</t>
  </si>
  <si>
    <t>Zásyp rýh ručně šířky 35 cm, hloubky 80 cm, z horniny třídy 3</t>
  </si>
  <si>
    <t>-1570351045</t>
  </si>
  <si>
    <t>Zásyp kabelových rýh ručně s uložením výkopku ve vrstvách včetně zhutnění a urovnání povrchu šířky 35 cm hloubky 80 cm, v hornině třídy 3</t>
  </si>
  <si>
    <t>27</t>
  </si>
  <si>
    <t>460600021</t>
  </si>
  <si>
    <t>Vodorovné přemístění horniny jakékoliv třídy do 50 m</t>
  </si>
  <si>
    <t>-1326952556</t>
  </si>
  <si>
    <t>Přemístění (odvoz) horniny, suti a vybouraných hmot  vodorovné přemístění horniny včetně složení, bez naložení a rozprostření jakékoliv třídy, na vzdálenost do 50 m</t>
  </si>
  <si>
    <t>28</t>
  </si>
  <si>
    <t>460600061</t>
  </si>
  <si>
    <t>Odvoz suti a vybouraných hmot do 1 km</t>
  </si>
  <si>
    <t>1581337007</t>
  </si>
  <si>
    <t>Přemístění (odvoz) horniny, suti a vybouraných hmot  odvoz suti a vybouraných hmot do 1 km</t>
  </si>
  <si>
    <t>29</t>
  </si>
  <si>
    <t>460600071</t>
  </si>
  <si>
    <t>Příplatek k odvozu suti a vybouraných hmot za každý další 1 km</t>
  </si>
  <si>
    <t>1196633146</t>
  </si>
  <si>
    <t>Přemístění (odvoz) horniny, suti a vybouraných hmot  odvoz suti a vybouraných hmot Příplatek k ceně za každý další i započatý 1 km</t>
  </si>
  <si>
    <t>30</t>
  </si>
  <si>
    <t>460620002</t>
  </si>
  <si>
    <t>Položení drnu včetně zalití vodou na rovině</t>
  </si>
  <si>
    <t>-175862799</t>
  </si>
  <si>
    <t>Úprava terénu  položení drnu, včetně zalití vodou na rovině</t>
  </si>
  <si>
    <t>31</t>
  </si>
  <si>
    <t>460620007</t>
  </si>
  <si>
    <t>Zatravnění včetně zalití vodou na rovině</t>
  </si>
  <si>
    <t>1768437403</t>
  </si>
  <si>
    <t>Úprava terénu  zatravnění, včetně dodání osiva a zalití vodou na rovině</t>
  </si>
  <si>
    <t>460620012</t>
  </si>
  <si>
    <t>Provizorní úprava terénu se zhutněním, v hornině tř 2</t>
  </si>
  <si>
    <t>-445356849</t>
  </si>
  <si>
    <t>Úprava terénu  provizorní úprava terénu včetně odkopání drobných nerovností a zásypu prohlubní se zhutněním, v hornině třídy 2</t>
  </si>
  <si>
    <t>33</t>
  </si>
  <si>
    <t>460650054</t>
  </si>
  <si>
    <t>Zřízení podkladní vrstvy vozovky a chodníku ze štěrkodrti se zhutněním tloušťky do 20 cm</t>
  </si>
  <si>
    <t>-1465022978</t>
  </si>
  <si>
    <t>Vozovky a chodníky  zřízení podkladní vrstvy včetně rozprostření a úpravy podkladu ze štěrkodrti, včetně zhutnění, tloušťky přes 15 do 20 cm</t>
  </si>
  <si>
    <t>34</t>
  </si>
  <si>
    <t>460650052</t>
  </si>
  <si>
    <t>Zřízení podkladní vrstvy vozovky a chodníku ze štěrkodrti se zhutněním tloušťky do 10 cm</t>
  </si>
  <si>
    <t>585972572</t>
  </si>
  <si>
    <t>Vozovky a chodníky  zřízení podkladní vrstvy včetně rozprostření a úpravy podkladu ze štěrkodrti, včetně zhutnění, tloušťky přes 5 do 10 cm</t>
  </si>
  <si>
    <t>35</t>
  </si>
  <si>
    <t>460650161</t>
  </si>
  <si>
    <t>Kladení dlažby z dlaždic betonových 4hranných do lože z kameniva těženého</t>
  </si>
  <si>
    <t>1883866033</t>
  </si>
  <si>
    <t>Vozovky a chodníky  kladení dlažby včetně spárování, do lože z kameniva těženého z dlaždic betonových čtyřhranných</t>
  </si>
  <si>
    <t>36</t>
  </si>
  <si>
    <t>LGB.1538220</t>
  </si>
  <si>
    <t>dlažba desková betonová 50x50x6 cm šedá</t>
  </si>
  <si>
    <t>128</t>
  </si>
  <si>
    <t>-1898525416</t>
  </si>
  <si>
    <t>HZS</t>
  </si>
  <si>
    <t>Hodinové zúčtovací sazby</t>
  </si>
  <si>
    <t>37</t>
  </si>
  <si>
    <t>HZS3132</t>
  </si>
  <si>
    <t>Hodinová zúčtovací sazba elektromontér VN a VVN odborný</t>
  </si>
  <si>
    <t>hod</t>
  </si>
  <si>
    <t>512</t>
  </si>
  <si>
    <t>-294288945</t>
  </si>
  <si>
    <t>Hodinové zúčtovací sazby montáží technologických zařízení  při externích montážích elektromontér VN a VVN odborný</t>
  </si>
  <si>
    <t>38</t>
  </si>
  <si>
    <t>HZS4132</t>
  </si>
  <si>
    <t>Hodinová zúčtovací sazba jeřábník specialista</t>
  </si>
  <si>
    <t>826437659</t>
  </si>
  <si>
    <t>Hodinové zúčtovací sazby ostatních profesí  obsluha stavebních strojů a zařízení jeřábník specialista</t>
  </si>
  <si>
    <t>39</t>
  </si>
  <si>
    <t>HZS4211</t>
  </si>
  <si>
    <t>Hodinová zúčtovací sazba revizní technik</t>
  </si>
  <si>
    <t>-694476784</t>
  </si>
  <si>
    <t>Hodinové zúčtovací sazby ostatních profesí  revizní a kontrolní činnost revizní technik</t>
  </si>
  <si>
    <t>40</t>
  </si>
  <si>
    <t>HZS4221</t>
  </si>
  <si>
    <t>Hodinová zúčtovací sazba geodet</t>
  </si>
  <si>
    <t>368364413</t>
  </si>
  <si>
    <t>Hodinové zúčtovací sazby ostatních profesí  revizní a kontrolní činnost geodet</t>
  </si>
  <si>
    <t>41</t>
  </si>
  <si>
    <t>HZS4232</t>
  </si>
  <si>
    <t>Hodinová zúčtovací sazba technik odborný-zpracování MPP</t>
  </si>
  <si>
    <t>-370595937</t>
  </si>
  <si>
    <t>Hodinové zúčtovací sazby ostatních profesí  revizní a kontrolní činnost technik odborný</t>
  </si>
  <si>
    <t>VRN</t>
  </si>
  <si>
    <t>Vedlejší rozpočtové náklady</t>
  </si>
  <si>
    <t>VRN3</t>
  </si>
  <si>
    <t>Zařízení staveniště</t>
  </si>
  <si>
    <t>42</t>
  </si>
  <si>
    <t>034002000</t>
  </si>
  <si>
    <t>Zabezpečení staveniště</t>
  </si>
  <si>
    <t>TKC</t>
  </si>
  <si>
    <t>2094635758</t>
  </si>
  <si>
    <t>43</t>
  </si>
  <si>
    <t>034303000</t>
  </si>
  <si>
    <t>Dopravní značení na staveništi</t>
  </si>
  <si>
    <t>1501298004</t>
  </si>
  <si>
    <t>SO01 - Kabelové rozvody Vn</t>
  </si>
  <si>
    <t>360113032</t>
  </si>
  <si>
    <t>-2113823040</t>
  </si>
  <si>
    <t>741410001</t>
  </si>
  <si>
    <t>Montáž vodič uzemňovací pásek D do 120 mm2 na povrchu</t>
  </si>
  <si>
    <t>319793936</t>
  </si>
  <si>
    <t>Montáž uzemňovacího vedení s upevněním, propojením a připojením pomocí svorek na povrchu pásku průřezu do 120 mm2</t>
  </si>
  <si>
    <t>-1653618390</t>
  </si>
  <si>
    <t>-572267129</t>
  </si>
  <si>
    <t>35441072</t>
  </si>
  <si>
    <t>drát pro hromosvod FeZn D 8mm</t>
  </si>
  <si>
    <t>-514233253</t>
  </si>
  <si>
    <t>741410072</t>
  </si>
  <si>
    <t>Montáž pospojování ochranné konstrukce ostatní vodičem do 35 mm2 uloženým pevně</t>
  </si>
  <si>
    <t>-1280411429</t>
  </si>
  <si>
    <t>Montáž uzemňovacího vedení s upevněním, propojením a připojením pomocí svorek doplňků ostatních konstrukcí vodičem průřezu do 16 mm2, uloženým pevně</t>
  </si>
  <si>
    <t>34142161</t>
  </si>
  <si>
    <t>vodič silový s Cu jádrem 35mm2</t>
  </si>
  <si>
    <t>266083893</t>
  </si>
  <si>
    <t>35441895</t>
  </si>
  <si>
    <t>svorka připojovací k připojení kovových částí</t>
  </si>
  <si>
    <t>1788574642</t>
  </si>
  <si>
    <t>-469557724</t>
  </si>
  <si>
    <t>943821653</t>
  </si>
  <si>
    <t>741910601</t>
  </si>
  <si>
    <t>Montáž příchytet 3 otvory</t>
  </si>
  <si>
    <t>624996997</t>
  </si>
  <si>
    <t>Montáž ostatních nosných prvků příchytek plastových, počtu otvorů do 4</t>
  </si>
  <si>
    <t>04</t>
  </si>
  <si>
    <t>příchytka KPz 35/3 na sloup JB</t>
  </si>
  <si>
    <t>-560407089</t>
  </si>
  <si>
    <t>žlab drátěný 200mm-délka 3m</t>
  </si>
  <si>
    <t>-619319827</t>
  </si>
  <si>
    <t>210040035</t>
  </si>
  <si>
    <t>Montáž krytu ocelového na sloup VN</t>
  </si>
  <si>
    <t>274475963</t>
  </si>
  <si>
    <t>Montáž sloupů a stožárů venkovního vedení nn bez výstroje  kryt plastový na dřevěný sloup</t>
  </si>
  <si>
    <t>kryt Kamat 3x35</t>
  </si>
  <si>
    <t>-879386519</t>
  </si>
  <si>
    <t>210050102</t>
  </si>
  <si>
    <t>Montáž držáků svodičů přepetí</t>
  </si>
  <si>
    <t>2053213820</t>
  </si>
  <si>
    <t>Montáž výstroje vn bez roubíků a izolátorů  ostatní výstroje držáku se třmenem vyfukovacích bleskojistek na stožár</t>
  </si>
  <si>
    <t>02</t>
  </si>
  <si>
    <t>držák svodiče přepětí na JB</t>
  </si>
  <si>
    <t>-1213284952</t>
  </si>
  <si>
    <t>spojka kabelová SSU6-L</t>
  </si>
  <si>
    <t>210100781</t>
  </si>
  <si>
    <t>Ukončení vodičů celoplastových koncovkou do 35 kV staniční KSJ průřezu žíly do 95 mm2</t>
  </si>
  <si>
    <t>-686601893</t>
  </si>
  <si>
    <t>Ukončení kabelů nebo vodičů koncovkou do 35 kV  staniční vodičů celoplastových [typ KSJ] průřezu žíly do 95 mm2</t>
  </si>
  <si>
    <t>35436535</t>
  </si>
  <si>
    <t>koncovka kabelová vnitřní, 70-120 mm2 L=650 mm</t>
  </si>
  <si>
    <t>-393040532</t>
  </si>
  <si>
    <t>35436553</t>
  </si>
  <si>
    <t>koncovka kabelová venkovní, 70-120 mm2 L=650 mm</t>
  </si>
  <si>
    <t>957507434</t>
  </si>
  <si>
    <t>632</t>
  </si>
  <si>
    <t>konektor T</t>
  </si>
  <si>
    <t>sada</t>
  </si>
  <si>
    <t>-372369801</t>
  </si>
  <si>
    <t>konektor T-RICS 5123</t>
  </si>
  <si>
    <t>svodič přepětí vn</t>
  </si>
  <si>
    <t>-876893528</t>
  </si>
  <si>
    <t>svodič přepětí RDA 24K</t>
  </si>
  <si>
    <t>210120322</t>
  </si>
  <si>
    <t>Montáž bleskojistek do 25 kV 10 kA se zapojením vodičů</t>
  </si>
  <si>
    <t>-642821672</t>
  </si>
  <si>
    <t>Montáž bleskojistek  se zapojením vodičů 10 kA do 25 kV</t>
  </si>
  <si>
    <t>03</t>
  </si>
  <si>
    <t>svodič přepětí VN na konzolu-10kA</t>
  </si>
  <si>
    <t>-476933077</t>
  </si>
  <si>
    <t>34115056</t>
  </si>
  <si>
    <t>kabel Al ze sítěného PE vn 22 kV 1x120/16 RMV</t>
  </si>
  <si>
    <t>1810541731</t>
  </si>
  <si>
    <t>210931015</t>
  </si>
  <si>
    <t>Montáž kabelů Al stíněný plný nebo laněný s XLPE izolací do 35 kV 1x120 mm2 volně uložených (AXEKCE)</t>
  </si>
  <si>
    <t>1774104032</t>
  </si>
  <si>
    <t>Montáž kabelů hliníkových vn 22 kV a 35 kV bez ukončení stíněných plných nebo laněných kulatých s izolací ze sítěného polyetylenu nebo bezhalogenových (AXEKVCE, AXEKCE,...) uložených volně, počtu a průřezu žil 1x120 mm2</t>
  </si>
  <si>
    <t>210950111</t>
  </si>
  <si>
    <t>Svazkování jednožilových kabelů vn</t>
  </si>
  <si>
    <t>-390681567</t>
  </si>
  <si>
    <t>Ostatní práce při montáži vodičů, šňůr a kabelů  svazkování jednožilových kabelů vn</t>
  </si>
  <si>
    <t>210950202</t>
  </si>
  <si>
    <t>Příplatek na zatahování kabelů hmotnosti do 2 kg do tvárnicových tras a kolektorů</t>
  </si>
  <si>
    <t>-309098082</t>
  </si>
  <si>
    <t>Ostatní práce při montáži vodičů, šňůr a kabelů  Příplatek k cenám za zatahování kabelů do tvárnicových tras s komorami nebo do kolektorů hmotnosti kabelů do 2 kg</t>
  </si>
  <si>
    <t>460010024</t>
  </si>
  <si>
    <t>Vytyčení trasy vedení kabelového podzemního v zastavěném prostoru</t>
  </si>
  <si>
    <t>km</t>
  </si>
  <si>
    <t>1426909353</t>
  </si>
  <si>
    <t>Vytyčení trasy  vedení kabelového (podzemního) v zastavěném prostoru</t>
  </si>
  <si>
    <t>460150303</t>
  </si>
  <si>
    <t>Hloubení kabelových zapažených i nezapažených rýh ručně š 50 cm, hl 120 cm, v hornině tř 3</t>
  </si>
  <si>
    <t>2036441795</t>
  </si>
  <si>
    <t>Hloubení zapažených i nezapažených kabelových rýh ručně včetně urovnání dna s přemístěním výkopku do vzdálenosti 3 m od okraje jámy nebo naložením na dopravní prostředek šířky 50 cm, hloubky 120 cm, v hornině třídy 3</t>
  </si>
  <si>
    <t>460010025</t>
  </si>
  <si>
    <t>Vytyčení trasy inženýrských sítí v zastavěném prostoru</t>
  </si>
  <si>
    <t>-1483145201</t>
  </si>
  <si>
    <t>Vytyčení trasy  inženýrských sítí v zastavěném prostoru</t>
  </si>
  <si>
    <t>460470011</t>
  </si>
  <si>
    <t>Provizorní zajištění kabelů ve výkopech při jejich křížení</t>
  </si>
  <si>
    <t>1723668641</t>
  </si>
  <si>
    <t>Provizorní zajištění inženýrských sítí ve výkopech kabelů při křížení</t>
  </si>
  <si>
    <t>460490013</t>
  </si>
  <si>
    <t>Krytí kabelů výstražnou fólií šířky 34 cm</t>
  </si>
  <si>
    <t>1549332114</t>
  </si>
  <si>
    <t>Krytí kabelů, spojek, koncovek a odbočnic  kabelů výstražnou fólií z PVC včetně vyrovnání povrchu rýhy, rozvinutí a uložení fólie do rýhy, fólie šířky do 34cm</t>
  </si>
  <si>
    <t>460520166</t>
  </si>
  <si>
    <t>Montáž trubek ochranných plastových tuhých D do 172 mm uložených do rýhy</t>
  </si>
  <si>
    <t>-1022697859</t>
  </si>
  <si>
    <t>Montáž trubek ochranných uložených volně do rýhy plastových tuhých,vnitřního průměru přes 133 do 172 mm</t>
  </si>
  <si>
    <t>34571358</t>
  </si>
  <si>
    <t>trubka elektroinstalační ohebná dvouplášťová korugovaná D 136/160 mm, HDPE+LDPE</t>
  </si>
  <si>
    <t>1896007892</t>
  </si>
  <si>
    <t>460560303</t>
  </si>
  <si>
    <t>Zásyp rýh ručně šířky 50 cm, hloubky 120 cm, z horniny třídy 3</t>
  </si>
  <si>
    <t>980906514</t>
  </si>
  <si>
    <t>Zásyp kabelových rýh ručně s uložením výkopku ve vrstvách včetně zhutnění a urovnání povrchu šířky 50 cm hloubky 120 cm, v hornině třídy 3</t>
  </si>
  <si>
    <t>-241270919</t>
  </si>
  <si>
    <t>1652434187</t>
  </si>
  <si>
    <t>-1750530497</t>
  </si>
  <si>
    <t>2016787125</t>
  </si>
  <si>
    <t>-1442231303</t>
  </si>
  <si>
    <t>138645589</t>
  </si>
  <si>
    <t>44</t>
  </si>
  <si>
    <t>1127114727</t>
  </si>
  <si>
    <t>45</t>
  </si>
  <si>
    <t>HZS4212</t>
  </si>
  <si>
    <t>Hodinová zúčtovací sazba revizní technik specialista</t>
  </si>
  <si>
    <t>2101911536</t>
  </si>
  <si>
    <t>Hodinové zúčtovací sazby ostatních profesí  revizní a kontrolní činnost revizní technik specialista</t>
  </si>
  <si>
    <t>46</t>
  </si>
  <si>
    <t>HZS4222</t>
  </si>
  <si>
    <t>Hodinová zúčtovací sazba geodet specialista</t>
  </si>
  <si>
    <t>-1942543753</t>
  </si>
  <si>
    <t>Hodinové zúčtovací sazby ostatních profesí  revizní a kontrolní činnost geodet specialista</t>
  </si>
  <si>
    <t>47</t>
  </si>
  <si>
    <t>Hodinová zúčtovací sazba technik odborný</t>
  </si>
  <si>
    <t>951337866</t>
  </si>
  <si>
    <t>48</t>
  </si>
  <si>
    <t>-339876963</t>
  </si>
  <si>
    <t>SO02 - Kabelové rozvody NN</t>
  </si>
  <si>
    <t>536217545</t>
  </si>
  <si>
    <t>1338178806</t>
  </si>
  <si>
    <t>741128022</t>
  </si>
  <si>
    <t>Příplatek k montáži kabelů za zatažení vodiče a kabelu do 2,00 kg</t>
  </si>
  <si>
    <t>-1072595565</t>
  </si>
  <si>
    <t>Ostatní práce při montáži vodičů a kabelů Příplatek k cenám montáže vodičů a kabelů za zatahování vodičů a kabelů do tvárnicových tras s komorami nebo do kolektorů, hmotnosti do 2 kg</t>
  </si>
  <si>
    <t>741128023</t>
  </si>
  <si>
    <t>Příplatek k montáži kabelů za zatažení vodiče a kabelu do 4,00 kg</t>
  </si>
  <si>
    <t>736109262</t>
  </si>
  <si>
    <t>Ostatní práce při montáži vodičů a kabelů Příplatek k cenám montáže vodičů a kabelů za zatahování vodičů a kabelů do tvárnicových tras s komorami nebo do kolektorů, hmotnosti do 4 kg</t>
  </si>
  <si>
    <t>741130012</t>
  </si>
  <si>
    <t>Ukončení vodič izolovaný do 70 mm2 v rozváděči nebo na přístroji</t>
  </si>
  <si>
    <t>1431774518</t>
  </si>
  <si>
    <t>Ukončení vodičů izolovaných s označením a zapojením v rozváděči nebo na přístroji, průřezu žíly do 70 mm2</t>
  </si>
  <si>
    <t>741130012.1</t>
  </si>
  <si>
    <t>demontáže-Ukončení vodič izolovaný do 70 mm2 v rozváděči nebo na přístroji</t>
  </si>
  <si>
    <t>2053414348</t>
  </si>
  <si>
    <t>741130014</t>
  </si>
  <si>
    <t>Ukončení vodič izolovaný do 120mm2 v rozváděči nebo na přístroji</t>
  </si>
  <si>
    <t>1959578217</t>
  </si>
  <si>
    <t>Ukončení vodičů izolovaných s označením a zapojením v rozváděči nebo na přístroji, průřezu žíly do 120 mm2</t>
  </si>
  <si>
    <t>741130014.1</t>
  </si>
  <si>
    <t>Demontáž-Ukončení vodič izolovaný do 120mm2 v rozváděči nebo na přístroji</t>
  </si>
  <si>
    <t>-924495503</t>
  </si>
  <si>
    <t>741130017</t>
  </si>
  <si>
    <t>Ukončení vodič izolovaný do 240mm2 v rozváděči nebo na přístroji</t>
  </si>
  <si>
    <t>-1337433395</t>
  </si>
  <si>
    <t>Ukončení vodičů izolovaných s označením a zapojením v rozváděči nebo na přístroji, průřezu žíly do 240 mm2</t>
  </si>
  <si>
    <t>741134003</t>
  </si>
  <si>
    <t>Ukončení kabelů silových do 1 kV uzávěry 4x50 až 120 mm2</t>
  </si>
  <si>
    <t>-934201301</t>
  </si>
  <si>
    <t>Ukončení kabelů uzávěry nebo formami, se zapojením uzávěry silových kabelů celoplastových, počtu a průřezu žil 4x50 až 120 mm2</t>
  </si>
  <si>
    <t>741134004</t>
  </si>
  <si>
    <t>Ukončení kabelů silových do 1 kV uzávěry4x150 až 300 mm2</t>
  </si>
  <si>
    <t>240185233</t>
  </si>
  <si>
    <t>Ukončení kabelů uzávěry nebo formami, se zapojením uzávěry silových kabelů celoplastových, počtu a průřezu žil 4x150 až 300 mm2</t>
  </si>
  <si>
    <t>741320931</t>
  </si>
  <si>
    <t>Výměna pojistkových vložek nožových velikosti do 400 A</t>
  </si>
  <si>
    <t>740395416</t>
  </si>
  <si>
    <t>Výměna částí jistících přístrojů pojistkových vložek – nožových do 400 A</t>
  </si>
  <si>
    <t>35825238</t>
  </si>
  <si>
    <t>pojistka nožová 100A nízkoztrátová 9.28 W, provedení normální, charakteristika gG</t>
  </si>
  <si>
    <t>-1532454523</t>
  </si>
  <si>
    <t>35825232</t>
  </si>
  <si>
    <t>pojistka nožová 50A nízkoztrátová 4.74 W, provedení normální, charakteristika gG</t>
  </si>
  <si>
    <t>-2067316684</t>
  </si>
  <si>
    <t>35825272</t>
  </si>
  <si>
    <t>pojistka nožová 224A nízkoztrátová 19.90 W, provedení normální, charakteristika gG</t>
  </si>
  <si>
    <t>1569488567</t>
  </si>
  <si>
    <t>35825274</t>
  </si>
  <si>
    <t>pojistka nožová 250A nízkoztrátová 23.00 W, provedení normální, charakteristika gG</t>
  </si>
  <si>
    <t>62986962</t>
  </si>
  <si>
    <t>35825276</t>
  </si>
  <si>
    <t>pojistka nožová 315A nízkoztrátová 28.10 W, provedení normální, charakteristika gG</t>
  </si>
  <si>
    <t>781771476</t>
  </si>
  <si>
    <t>573312215</t>
  </si>
  <si>
    <t>210192651</t>
  </si>
  <si>
    <t>Montáž skříní kabelových zapuštěných do zdiva cihelného, typ KS I</t>
  </si>
  <si>
    <t>-451576980</t>
  </si>
  <si>
    <t>Montáž skříní kabelových zapuštěných do zdiva cihelného, typ včetně zednických prací [KS I]</t>
  </si>
  <si>
    <t>69</t>
  </si>
  <si>
    <t>skrin SR522 do zdi</t>
  </si>
  <si>
    <t>-2111689471</t>
  </si>
  <si>
    <t>skrin SR401 do zdi</t>
  </si>
  <si>
    <t>210192651.1</t>
  </si>
  <si>
    <t>deMontáž skříní kabelových zapuštěných do zdiva cihelného, typ KS I</t>
  </si>
  <si>
    <t>-963993134</t>
  </si>
  <si>
    <t>210192652</t>
  </si>
  <si>
    <t>Montáž skříní kabelových zapuštěných do zdiva cihelného, typ KS II</t>
  </si>
  <si>
    <t>-884568948</t>
  </si>
  <si>
    <t>Montáž skříní kabelových zapuštěných do zdiva cihelného, typ včetně zednických prací [KS II]</t>
  </si>
  <si>
    <t>6953</t>
  </si>
  <si>
    <t>skrin SS200 do zdi</t>
  </si>
  <si>
    <t>278013407</t>
  </si>
  <si>
    <t>66632</t>
  </si>
  <si>
    <t>skrin SS100 do zdi</t>
  </si>
  <si>
    <t>-1617906870</t>
  </si>
  <si>
    <t>210192652.1</t>
  </si>
  <si>
    <t>deMontáž skříní kabelových zapuštěných do zdiva cihelného, typ KS II</t>
  </si>
  <si>
    <t>215383479</t>
  </si>
  <si>
    <t>210220020</t>
  </si>
  <si>
    <t>Montáž uzemňovacího vedení vodičů FeZn pomocí svorek v zemi páskou do 120 mm2 ve městské zástavbě</t>
  </si>
  <si>
    <t>247387487</t>
  </si>
  <si>
    <t>Montáž uzemňovacího vedení s upevněním, propojením a připojením pomocí svorek  v zemi s izolací spojů vodičů FeZn páskou průřezu do 120 mm2 v městské zástavbě</t>
  </si>
  <si>
    <t>-1240652835</t>
  </si>
  <si>
    <t>35442040</t>
  </si>
  <si>
    <t>svorka uzemnění nerez pro zemnící pásku a drát</t>
  </si>
  <si>
    <t>1163253036</t>
  </si>
  <si>
    <t>35442035</t>
  </si>
  <si>
    <t>svorka uzemnění nerez zkušební, 62 mm</t>
  </si>
  <si>
    <t>-524934474</t>
  </si>
  <si>
    <t>210220022</t>
  </si>
  <si>
    <t>Montáž uzemňovacího vedení vodičů FeZn pomocí svorek v zemi drátem do 10 mm ve městské zástavbě</t>
  </si>
  <si>
    <t>1874892134</t>
  </si>
  <si>
    <t>Montáž uzemňovacího vedení s upevněním, propojením a připojením pomocí svorek  v zemi s izolací spojů vodičů FeZn drátem nebo lanem průměru do 10 mm v městské zástavbě</t>
  </si>
  <si>
    <t>-1877425407</t>
  </si>
  <si>
    <t>210902041</t>
  </si>
  <si>
    <t>Montáž kabelu Al do 1 kV plný kulatý průřezu 3x120+70 mm2 uložených volně (AYKY)</t>
  </si>
  <si>
    <t>-857409261</t>
  </si>
  <si>
    <t>Montáž izolovaných kabelů hliníkových do 1 kV bez ukončení plných nebo laněných kulatých (AYKY,...) uložených volně počtu a průřezu žil 3x120+70 mm2</t>
  </si>
  <si>
    <t>PKB.713157</t>
  </si>
  <si>
    <t>1-AYKY-J 3x120+70 SM/RE</t>
  </si>
  <si>
    <t>2087515272</t>
  </si>
  <si>
    <t>210902047</t>
  </si>
  <si>
    <t>Montáž kabelu Al do 1 kV plný kulatý průřezu 3x240+120 mm2 uložených volně (AYKY)</t>
  </si>
  <si>
    <t>488776236</t>
  </si>
  <si>
    <t>Montáž izolovaných kabelů hliníkových do 1 kV bez ukončení plných nebo laněných kulatých (AYKY,...) uložených volně počtu a průřezu žil 3x240+120 mm2</t>
  </si>
  <si>
    <t>PKB.711552</t>
  </si>
  <si>
    <t>1-AYKY-J 3x240+120 SM/SM</t>
  </si>
  <si>
    <t>434102410</t>
  </si>
  <si>
    <t>210950203</t>
  </si>
  <si>
    <t>Příplatek na zatahování kabelů hmotnosti do 4 kg do tvárnicových tras a kolektorů</t>
  </si>
  <si>
    <t>971227263</t>
  </si>
  <si>
    <t>Ostatní práce při montáži vodičů, šňůr a kabelů  Příplatek k cenám za zatahování kabelů do tvárnicových tras s komorami nebo do kolektorů hmotnosti kabelů do 4 kg</t>
  </si>
  <si>
    <t>210950204</t>
  </si>
  <si>
    <t>Příplatek na zatahování kabelů hmotnosti do 6 kg do tvárnicových tras a kolektorů</t>
  </si>
  <si>
    <t>1174947189</t>
  </si>
  <si>
    <t>Ostatní práce při montáži vodičů, šňůr a kabelů  Příplatek k cenám za zatahování kabelů do tvárnicových tras s komorami nebo do kolektorů hmotnosti kabelů do 6 kg</t>
  </si>
  <si>
    <t>-719889470</t>
  </si>
  <si>
    <t>753533473</t>
  </si>
  <si>
    <t>460030039</t>
  </si>
  <si>
    <t>Rozebrání dlažeb ručně z dlaždic zámkových do písku spáry nezalité</t>
  </si>
  <si>
    <t>1572510207</t>
  </si>
  <si>
    <t>Přípravné terénní práce  vytrhání dlažby včetně ručního rozebrání, vytřídění, odhozu na hromady nebo naložení na dopravní prostředek a očistění kostek nebo dlaždic z pískového podkladu z dlaždic zámkových, spáry nezalité</t>
  </si>
  <si>
    <t>460030092</t>
  </si>
  <si>
    <t>Vytrhání obrub ležatých chodníkových s odhozením nebo naložením na dopravní prostředek</t>
  </si>
  <si>
    <t>2043595479</t>
  </si>
  <si>
    <t>Přípravné terénní práce  vytrhání obrub s odkopáním horniny a lože, s odhozením nebo naložením na dopravní prostředek ležatých chodníkových</t>
  </si>
  <si>
    <t>460030095</t>
  </si>
  <si>
    <t>Vytrhání obrub ležatých silničních s odhozením nebo naložením na dopravní prostředek</t>
  </si>
  <si>
    <t>-1960034219</t>
  </si>
  <si>
    <t>Přípravné terénní práce  vytrhání obrub s odkopáním horniny a lože, s odhozením nebo naložením na dopravní prostředek ležatých silničních</t>
  </si>
  <si>
    <t>460071003</t>
  </si>
  <si>
    <t>Hloubení nezapažených jam strojně v hornině tř 3</t>
  </si>
  <si>
    <t>-75968208</t>
  </si>
  <si>
    <t>Hloubení nezapažených jam strojně pro ostatní konstrukce  včetně přemístění výkopku do vzdálenosti 3 m od okraje jámy nebo naložení na dopravní prostředek v hornině třídy 3</t>
  </si>
  <si>
    <t>-91273737</t>
  </si>
  <si>
    <t>460150263</t>
  </si>
  <si>
    <t>Hloubení kabelových zapažených i nezapažených rýh ručně š 50 cm, hl 80 cm, v hornině tř 3</t>
  </si>
  <si>
    <t>2131846110</t>
  </si>
  <si>
    <t>Hloubení zapažených i nezapažených kabelových rýh ručně včetně urovnání dna s přemístěním výkopku do vzdálenosti 3 m od okraje jámy nebo naložením na dopravní prostředek šířky 50 cm, hloubky 80 cm, v hornině třídy 3</t>
  </si>
  <si>
    <t>460150843</t>
  </si>
  <si>
    <t>Hloubení kabelových zapažených i nezapažených rýh ručně š 80 cm, hl 80 cm, v hornině tř 3</t>
  </si>
  <si>
    <t>808822266</t>
  </si>
  <si>
    <t>Hloubení zapažených i nezapažených kabelových rýh ručně včetně urovnání dna s přemístěním výkopku do vzdálenosti 3 m od okraje jámy nebo naložením na dopravní prostředek šířky 80 cm, hloubky 80 cm, v hornině třídy 3</t>
  </si>
  <si>
    <t>460270172</t>
  </si>
  <si>
    <t>Zazdění skříní nn bez koncového dílu hloubky do 30 cm, výšky 60 cm a šířky do 45 cm</t>
  </si>
  <si>
    <t>1630176535</t>
  </si>
  <si>
    <t>Pilíře a skříně pro rozvod nn  zazdění a začištění skříně včetně vysekání otvoru pro skříň a kabelový svod ve zdivu, a obnovy okolní povrchové úpravy bez koncovkového dílu hloubky do 30 cm výšky 60 cm a šířky přes 30 do 45 cm</t>
  </si>
  <si>
    <t>49</t>
  </si>
  <si>
    <t>460270174</t>
  </si>
  <si>
    <t>Zazdění skříní nn bez koncového dílu hloubky do 30 cm, výšky 60 cm a šířky do 75 cm</t>
  </si>
  <si>
    <t>-269506223</t>
  </si>
  <si>
    <t>Pilíře a skříně pro rozvod nn  zazdění a začištění skříně včetně vysekání otvoru pro skříň a kabelový svod ve zdivu, a obnovy okolní povrchové úpravy bez koncovkového dílu hloubky do 30 cm výšky 60 cm a šířky přes 60 do 75 cm</t>
  </si>
  <si>
    <t>50</t>
  </si>
  <si>
    <t>460270177</t>
  </si>
  <si>
    <t>Zazdění skříní nn bez koncového dílu hloubky do 30 cm, výšky 60 cm a šířky do 120 cm</t>
  </si>
  <si>
    <t>-571863724</t>
  </si>
  <si>
    <t>Pilíře a skříně pro rozvod nn  zazdění a začištění skříně včetně vysekání otvoru pro skříň a kabelový svod ve zdivu, a obnovy okolní povrchové úpravy bez koncovkového dílu hloubky do 30 cm výšky 60 cm a šířky přes 105 do 120 cm</t>
  </si>
  <si>
    <t>51</t>
  </si>
  <si>
    <t>460300001</t>
  </si>
  <si>
    <t>Zásyp jam nebo rýh strojně včetně zhutnění v zástavbě</t>
  </si>
  <si>
    <t>961181484</t>
  </si>
  <si>
    <t>Zásyp jam strojně  s uložením výkopku ve vrstvách včetně zhutnění a urovnání povrchu v zástavbě</t>
  </si>
  <si>
    <t>52</t>
  </si>
  <si>
    <t>460310005</t>
  </si>
  <si>
    <t>Neřízený zemní protlak strojně v hornině tř 1 a 2 vnějšího průměru do 110 mm</t>
  </si>
  <si>
    <t>640804932</t>
  </si>
  <si>
    <t>Zemní protlaky strojně  neřízený zemní protlak ( krtek) v hornině tř. 1 a 2 průměr protlaku přes 90 do 110 mm</t>
  </si>
  <si>
    <t>53</t>
  </si>
  <si>
    <t>460310103</t>
  </si>
  <si>
    <t>Řízený zemní protlak strojně v hornině tř 1 až 4 hloubky do 6 m vnějšího průměru do 110 mm</t>
  </si>
  <si>
    <t>-1987206631</t>
  </si>
  <si>
    <t>Zemní protlaky strojně  neřízený zemní protlak ( krtek) řízené horizontální vrtání v hornině tř. 1 až 4 pro protlačení PE trub, v hloubce do 6 m vnějšího průměru vrtu přes 90 do 110 mm</t>
  </si>
  <si>
    <t>54</t>
  </si>
  <si>
    <t>34571366</t>
  </si>
  <si>
    <t>trubka elektroinstalační HDPE tuhá dvouplášťová korugovaná D 100/120 mm</t>
  </si>
  <si>
    <t>366605168</t>
  </si>
  <si>
    <t>55</t>
  </si>
  <si>
    <t>460310105</t>
  </si>
  <si>
    <t>Řízený zemní protlak strojně v hornině tř 1 až 4 hloubky do 6 m vnějšího průměru do 160 mm</t>
  </si>
  <si>
    <t>1030126022</t>
  </si>
  <si>
    <t>Zemní protlaky strojně  neřízený zemní protlak ( krtek) řízené horizontální vrtání v hornině tř. 1 až 4 pro protlačení PE trub, v hloubce do 6 m vnějšího průměru vrtu přes 125 do 160 mm</t>
  </si>
  <si>
    <t>56</t>
  </si>
  <si>
    <t>460310007</t>
  </si>
  <si>
    <t>Neřízený zemní protlak strojně v hornině tř 1 a 2 vnějšího průměru do 160 mm</t>
  </si>
  <si>
    <t>496596893</t>
  </si>
  <si>
    <t>Zemní protlaky strojně  neřízený zemní protlak ( krtek) v hornině tř. 1 a 2 průměr protlaku přes 125 do 160 mm</t>
  </si>
  <si>
    <t>57</t>
  </si>
  <si>
    <t>34571369</t>
  </si>
  <si>
    <t>trubka elektroinstalační HDPE tuhá dvouplášťová korugovaná D 150/175mm</t>
  </si>
  <si>
    <t>1627365668</t>
  </si>
  <si>
    <t>58</t>
  </si>
  <si>
    <t>460400021</t>
  </si>
  <si>
    <t>Pažení příložné plné výkopů rýh kabelových hloubky do 2 m</t>
  </si>
  <si>
    <t>-120712348</t>
  </si>
  <si>
    <t>Pažení výkopů  pažení příložné plné rýh kabelových, hloubky do 2 m</t>
  </si>
  <si>
    <t>59</t>
  </si>
  <si>
    <t>460400121</t>
  </si>
  <si>
    <t>Odstranění pažení příložného plného výkopů rýh kabelových hloubky do 2 m</t>
  </si>
  <si>
    <t>342061362</t>
  </si>
  <si>
    <t>Pažení výkopů  odstranění pažení příložného plného rýh kabelových, hloubky do 2 m</t>
  </si>
  <si>
    <t>60</t>
  </si>
  <si>
    <t>61</t>
  </si>
  <si>
    <t>62</t>
  </si>
  <si>
    <t>460520164</t>
  </si>
  <si>
    <t>Montáž trubek ochranných plastových tuhých D do 110 mm uložených do rýhy</t>
  </si>
  <si>
    <t>738517230</t>
  </si>
  <si>
    <t>Montáž trubek ochranných uložených volně do rýhy plastových tuhých,vnitřního průměru přes 90 do 110 mm</t>
  </si>
  <si>
    <t>63</t>
  </si>
  <si>
    <t>34571357</t>
  </si>
  <si>
    <t>trubka elektroinstalační ohebná dvouplášťová korugovaná D 108/125 mm, HDPE+LDPE</t>
  </si>
  <si>
    <t>1828804531</t>
  </si>
  <si>
    <t>872367415</t>
  </si>
  <si>
    <t>65</t>
  </si>
  <si>
    <t>-399118232</t>
  </si>
  <si>
    <t>66</t>
  </si>
  <si>
    <t>-1234057195</t>
  </si>
  <si>
    <t>67</t>
  </si>
  <si>
    <t>460560263</t>
  </si>
  <si>
    <t>Zásyp rýh ručně šířky 50 cm, hloubky 80 cm, z horniny třídy 3</t>
  </si>
  <si>
    <t>-624243354</t>
  </si>
  <si>
    <t>Zásyp kabelových rýh ručně s uložením výkopku ve vrstvách včetně zhutnění a urovnání povrchu šířky 50 cm hloubky 80 cm, v hornině třídy 3</t>
  </si>
  <si>
    <t>68</t>
  </si>
  <si>
    <t>460560843</t>
  </si>
  <si>
    <t>Zásyp rýh ručně šířky 80 cm, hloubky 80 cm, z horniny třídy 3</t>
  </si>
  <si>
    <t>120983825</t>
  </si>
  <si>
    <t>Zásyp kabelových rýh ručně s uložením výkopku ve vrstvách včetně zhutnění a urovnání povrchu šířky 80 cm hloubky 80 cm, v hornině třídy 3</t>
  </si>
  <si>
    <t>70</t>
  </si>
  <si>
    <t>71</t>
  </si>
  <si>
    <t>72</t>
  </si>
  <si>
    <t>73</t>
  </si>
  <si>
    <t>74</t>
  </si>
  <si>
    <t>75</t>
  </si>
  <si>
    <t>199885760</t>
  </si>
  <si>
    <t>76</t>
  </si>
  <si>
    <t>460650042</t>
  </si>
  <si>
    <t>Zřízení podkladní vrstvy vozovky a chodníku ze štěrkopísku se zhutněním tloušťky do 10 cm</t>
  </si>
  <si>
    <t>1061905078</t>
  </si>
  <si>
    <t>Vozovky a chodníky  zřízení podkladní vrstvy včetně rozprostření a úpravy podkladu ze štěrkopísku, včetně zhutnění, tloušťky přes 5 do 10 cm</t>
  </si>
  <si>
    <t>77</t>
  </si>
  <si>
    <t>460650162</t>
  </si>
  <si>
    <t>Kladení dlažby z dlaždic betonových tvarovaných a zámkových do lože z kameniva těženého</t>
  </si>
  <si>
    <t>-112073038</t>
  </si>
  <si>
    <t>Vozovky a chodníky  kladení dlažby včetně spárování, do lože z kameniva těženého z dlaždic betonových tvarovaných nebo zámkových</t>
  </si>
  <si>
    <t>78</t>
  </si>
  <si>
    <t>59245090</t>
  </si>
  <si>
    <t>dlažba zámková profilová 230x140x80mm přírodní</t>
  </si>
  <si>
    <t>-437887451</t>
  </si>
  <si>
    <t>79</t>
  </si>
  <si>
    <t>460650176</t>
  </si>
  <si>
    <t>Očištění dlaždic betonových tvarovaných nebo zámkových z rozebraných dlažeb</t>
  </si>
  <si>
    <t>1789837308</t>
  </si>
  <si>
    <t>Vozovky a chodníky  očištění vybouraných kostek nebo dlaždic od spojovacího materiálu s původní výplní spár kamenivem, s odklizením a uložením očištěného materiálu na vzdálenost 3 m z dlaždic betonových tvarovaných nebo zámkových</t>
  </si>
  <si>
    <t>80</t>
  </si>
  <si>
    <t>460650182</t>
  </si>
  <si>
    <t>Osazení betonových obrubníků ležatých chodníkových do betonu prostého</t>
  </si>
  <si>
    <t>1376563627</t>
  </si>
  <si>
    <t>Vozovky a chodníky  osazení obrubníku betonového do lože z betonu se zatřením spár cementovou maltou ležatého chodníkového</t>
  </si>
  <si>
    <t>81</t>
  </si>
  <si>
    <t>460650185</t>
  </si>
  <si>
    <t>Osazení betonových obrubníků ležatých silničních do betonu prostého</t>
  </si>
  <si>
    <t>-1138935373</t>
  </si>
  <si>
    <t>Vozovky a chodníky  osazení obrubníku betonového do lože z betonu se zatřením spár cementovou maltou ležatého silničního</t>
  </si>
  <si>
    <t>82</t>
  </si>
  <si>
    <t>460650192</t>
  </si>
  <si>
    <t>Očištění vybouraných obrubníků chodníkových od spojovacího materiálu s odklizením do 10 m</t>
  </si>
  <si>
    <t>1436771887</t>
  </si>
  <si>
    <t>Vozovky a chodníky  očištění vybouraných obrubníků od spojovacího materiálu z jakéhokoliv lože s odklizením a uložením očištěného materiálu na vzdálenost 10 m chodníkových</t>
  </si>
  <si>
    <t>83</t>
  </si>
  <si>
    <t>460650195</t>
  </si>
  <si>
    <t>Očištění vybouraných obrubníků silničních od spojovacího materiálu s odklizením do 10 m</t>
  </si>
  <si>
    <t>-2126525263</t>
  </si>
  <si>
    <t>Vozovky a chodníky  očištění vybouraných obrubníků od spojovacího materiálu z jakéhokoliv lože s odklizením a uložením očištěného materiálu na vzdálenost 10 m silničních</t>
  </si>
  <si>
    <t>84</t>
  </si>
  <si>
    <t>460680614</t>
  </si>
  <si>
    <t>Vysekání rýh pro montáž trubek a kabelů v omítce vápenné a vápenocementové stěn šířky do 10 cm</t>
  </si>
  <si>
    <t>-765235660</t>
  </si>
  <si>
    <t>Prorážení otvorů a ostatní bourací práce  vysekání rýh pro montáž trubek a kabelů v omítce vápenné nebo vápenocementové stěn, šířky rýhy přes 7 do 10 cm</t>
  </si>
  <si>
    <t>85</t>
  </si>
  <si>
    <t>460680615</t>
  </si>
  <si>
    <t>Vysekání rýh pro montáž trubek a kabelů v omítce vápenné a vápenocementové stěn šířky do 15 cm</t>
  </si>
  <si>
    <t>-1945911836</t>
  </si>
  <si>
    <t>Prorážení otvorů a ostatní bourací práce  vysekání rýh pro montáž trubek a kabelů v omítce vápenné nebo vápenocementové stěn, šířky rýhy přes 10 do 15 cm</t>
  </si>
  <si>
    <t>86</t>
  </si>
  <si>
    <t>HZS1302</t>
  </si>
  <si>
    <t>Hodinová zúčtovací sazba zedník specialista</t>
  </si>
  <si>
    <t>-1746299594</t>
  </si>
  <si>
    <t>Hodinové zúčtovací sazby profesí HSV  provádění konstrukcí zedník specialista</t>
  </si>
  <si>
    <t>87</t>
  </si>
  <si>
    <t>HZS2222</t>
  </si>
  <si>
    <t>Hodinová zúčtovací sazba elektrikář odborný</t>
  </si>
  <si>
    <t>-1465310</t>
  </si>
  <si>
    <t>Hodinové zúčtovací sazby profesí PSV  provádění stavebních instalací elektrikář odborný</t>
  </si>
  <si>
    <t>88</t>
  </si>
  <si>
    <t>HZS2491</t>
  </si>
  <si>
    <t>Hodinová zúčtovací sazba dělník zednických výpomocí</t>
  </si>
  <si>
    <t>-1234595550</t>
  </si>
  <si>
    <t>Hodinové zúčtovací sazby profesí PSV  zednické výpomoci a pomocné práce PSV dělník zednických výpomocí</t>
  </si>
  <si>
    <t>89</t>
  </si>
  <si>
    <t>1091491758</t>
  </si>
  <si>
    <t>90</t>
  </si>
  <si>
    <t>1914818700</t>
  </si>
  <si>
    <t>91</t>
  </si>
  <si>
    <t>-1259066700</t>
  </si>
  <si>
    <t>92</t>
  </si>
  <si>
    <t>-1494969279</t>
  </si>
  <si>
    <t>93</t>
  </si>
  <si>
    <t>1024</t>
  </si>
  <si>
    <t>1001626818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</si>
</sst>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80" workbookViewId="0">
      <selection activeCell="BG9" sqref="BG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91" t="s">
        <v>14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R5" s="16"/>
      <c r="BE5" s="188" t="s">
        <v>15</v>
      </c>
      <c r="BS5" s="13" t="s">
        <v>6</v>
      </c>
    </row>
    <row r="6" spans="1:74" ht="36.9" customHeight="1">
      <c r="B6" s="16"/>
      <c r="D6" s="22" t="s">
        <v>16</v>
      </c>
      <c r="K6" s="192" t="s">
        <v>17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R6" s="16"/>
      <c r="BE6" s="189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89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/>
      <c r="AR8" s="16"/>
      <c r="BE8" s="189"/>
      <c r="BS8" s="13" t="s">
        <v>6</v>
      </c>
    </row>
    <row r="9" spans="1:74" ht="14.4" customHeight="1">
      <c r="B9" s="16"/>
      <c r="AR9" s="16"/>
      <c r="BE9" s="189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89"/>
      <c r="BS10" s="13" t="s">
        <v>6</v>
      </c>
    </row>
    <row r="11" spans="1:74" ht="18.45" customHeight="1">
      <c r="B11" s="16"/>
      <c r="E11" s="21" t="s">
        <v>25</v>
      </c>
      <c r="AK11" s="23" t="s">
        <v>26</v>
      </c>
      <c r="AN11" s="21" t="s">
        <v>1</v>
      </c>
      <c r="AR11" s="16"/>
      <c r="BE11" s="189"/>
      <c r="BS11" s="13" t="s">
        <v>6</v>
      </c>
    </row>
    <row r="12" spans="1:74" ht="6.9" customHeight="1">
      <c r="B12" s="16"/>
      <c r="AR12" s="16"/>
      <c r="BE12" s="189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189"/>
      <c r="BS13" s="13" t="s">
        <v>6</v>
      </c>
    </row>
    <row r="14" spans="1:74" ht="13.2">
      <c r="B14" s="16"/>
      <c r="E14" s="193" t="s">
        <v>28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3" t="s">
        <v>26</v>
      </c>
      <c r="AN14" s="25" t="s">
        <v>28</v>
      </c>
      <c r="AR14" s="16"/>
      <c r="BE14" s="189"/>
      <c r="BS14" s="13" t="s">
        <v>6</v>
      </c>
    </row>
    <row r="15" spans="1:74" ht="6.9" customHeight="1">
      <c r="B15" s="16"/>
      <c r="AR15" s="16"/>
      <c r="BE15" s="189"/>
      <c r="BS15" s="13" t="s">
        <v>4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189"/>
      <c r="BS16" s="13" t="s">
        <v>4</v>
      </c>
    </row>
    <row r="17" spans="2:71" ht="18.45" customHeight="1">
      <c r="B17" s="16"/>
      <c r="E17" s="21" t="s">
        <v>30</v>
      </c>
      <c r="AK17" s="23" t="s">
        <v>26</v>
      </c>
      <c r="AN17" s="21" t="s">
        <v>1</v>
      </c>
      <c r="AR17" s="16"/>
      <c r="BE17" s="189"/>
      <c r="BS17" s="13" t="s">
        <v>31</v>
      </c>
    </row>
    <row r="18" spans="2:71" ht="6.9" customHeight="1">
      <c r="B18" s="16"/>
      <c r="AR18" s="16"/>
      <c r="BE18" s="189"/>
      <c r="BS18" s="13" t="s">
        <v>6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189"/>
      <c r="BS19" s="13" t="s">
        <v>6</v>
      </c>
    </row>
    <row r="20" spans="2:71" ht="18.45" customHeight="1">
      <c r="B20" s="16"/>
      <c r="E20" s="21" t="s">
        <v>33</v>
      </c>
      <c r="AK20" s="23" t="s">
        <v>26</v>
      </c>
      <c r="AN20" s="21" t="s">
        <v>1</v>
      </c>
      <c r="AR20" s="16"/>
      <c r="BE20" s="189"/>
      <c r="BS20" s="13" t="s">
        <v>31</v>
      </c>
    </row>
    <row r="21" spans="2:71" ht="6.9" customHeight="1">
      <c r="B21" s="16"/>
      <c r="AR21" s="16"/>
      <c r="BE21" s="189"/>
    </row>
    <row r="22" spans="2:71" ht="12" customHeight="1">
      <c r="B22" s="16"/>
      <c r="D22" s="23" t="s">
        <v>34</v>
      </c>
      <c r="AR22" s="16"/>
      <c r="BE22" s="189"/>
    </row>
    <row r="23" spans="2:71" ht="16.5" customHeight="1">
      <c r="B23" s="16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6"/>
      <c r="BE23" s="189"/>
    </row>
    <row r="24" spans="2:71" ht="6.9" customHeight="1">
      <c r="B24" s="16"/>
      <c r="AR24" s="16"/>
      <c r="BE24" s="189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9"/>
    </row>
    <row r="26" spans="2:71" s="1" customFormat="1" ht="25.95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6">
        <f>ROUND(AG94,2)</f>
        <v>0</v>
      </c>
      <c r="AL26" s="197"/>
      <c r="AM26" s="197"/>
      <c r="AN26" s="197"/>
      <c r="AO26" s="197"/>
      <c r="AR26" s="28"/>
      <c r="BE26" s="189"/>
    </row>
    <row r="27" spans="2:71" s="1" customFormat="1" ht="6.9" customHeight="1">
      <c r="B27" s="28"/>
      <c r="AR27" s="28"/>
      <c r="BE27" s="189"/>
    </row>
    <row r="28" spans="2:71" s="1" customFormat="1" ht="13.2">
      <c r="B28" s="28"/>
      <c r="L28" s="198" t="s">
        <v>36</v>
      </c>
      <c r="M28" s="198"/>
      <c r="N28" s="198"/>
      <c r="O28" s="198"/>
      <c r="P28" s="198"/>
      <c r="W28" s="198" t="s">
        <v>37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38</v>
      </c>
      <c r="AL28" s="198"/>
      <c r="AM28" s="198"/>
      <c r="AN28" s="198"/>
      <c r="AO28" s="198"/>
      <c r="AR28" s="28"/>
      <c r="BE28" s="189"/>
    </row>
    <row r="29" spans="2:71" s="2" customFormat="1" ht="14.4" customHeight="1">
      <c r="B29" s="32"/>
      <c r="D29" s="23" t="s">
        <v>39</v>
      </c>
      <c r="F29" s="23" t="s">
        <v>40</v>
      </c>
      <c r="L29" s="183">
        <v>0.21</v>
      </c>
      <c r="M29" s="182"/>
      <c r="N29" s="182"/>
      <c r="O29" s="182"/>
      <c r="P29" s="182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2)</f>
        <v>0</v>
      </c>
      <c r="AL29" s="182"/>
      <c r="AM29" s="182"/>
      <c r="AN29" s="182"/>
      <c r="AO29" s="182"/>
      <c r="AR29" s="32"/>
      <c r="BE29" s="190"/>
    </row>
    <row r="30" spans="2:71" s="2" customFormat="1" ht="14.4" customHeight="1">
      <c r="B30" s="32"/>
      <c r="F30" s="23" t="s">
        <v>41</v>
      </c>
      <c r="L30" s="183">
        <v>0.12</v>
      </c>
      <c r="M30" s="182"/>
      <c r="N30" s="182"/>
      <c r="O30" s="182"/>
      <c r="P30" s="182"/>
      <c r="W30" s="181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2)</f>
        <v>0</v>
      </c>
      <c r="AL30" s="182"/>
      <c r="AM30" s="182"/>
      <c r="AN30" s="182"/>
      <c r="AO30" s="182"/>
      <c r="AR30" s="32"/>
      <c r="BE30" s="190"/>
    </row>
    <row r="31" spans="2:71" s="2" customFormat="1" ht="14.4" hidden="1" customHeight="1">
      <c r="B31" s="32"/>
      <c r="F31" s="23" t="s">
        <v>42</v>
      </c>
      <c r="L31" s="183">
        <v>0.21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90"/>
    </row>
    <row r="32" spans="2:71" s="2" customFormat="1" ht="14.4" hidden="1" customHeight="1">
      <c r="B32" s="32"/>
      <c r="F32" s="23" t="s">
        <v>43</v>
      </c>
      <c r="L32" s="183">
        <v>0.12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90"/>
    </row>
    <row r="33" spans="2:57" s="2" customFormat="1" ht="14.4" hidden="1" customHeight="1">
      <c r="B33" s="32"/>
      <c r="F33" s="23" t="s">
        <v>44</v>
      </c>
      <c r="L33" s="183">
        <v>0</v>
      </c>
      <c r="M33" s="182"/>
      <c r="N33" s="182"/>
      <c r="O33" s="182"/>
      <c r="P33" s="182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2"/>
      <c r="BE33" s="190"/>
    </row>
    <row r="34" spans="2:57" s="1" customFormat="1" ht="6.9" customHeight="1">
      <c r="B34" s="28"/>
      <c r="AR34" s="28"/>
      <c r="BE34" s="189"/>
    </row>
    <row r="35" spans="2:57" s="1" customFormat="1" ht="25.95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84" t="s">
        <v>47</v>
      </c>
      <c r="Y35" s="185"/>
      <c r="Z35" s="185"/>
      <c r="AA35" s="185"/>
      <c r="AB35" s="185"/>
      <c r="AC35" s="35"/>
      <c r="AD35" s="35"/>
      <c r="AE35" s="35"/>
      <c r="AF35" s="35"/>
      <c r="AG35" s="35"/>
      <c r="AH35" s="35"/>
      <c r="AI35" s="35"/>
      <c r="AJ35" s="35"/>
      <c r="AK35" s="186">
        <f>SUM(AK26:AK33)</f>
        <v>0</v>
      </c>
      <c r="AL35" s="185"/>
      <c r="AM35" s="185"/>
      <c r="AN35" s="185"/>
      <c r="AO35" s="187"/>
      <c r="AP35" s="33"/>
      <c r="AQ35" s="33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" customHeight="1">
      <c r="B82" s="28"/>
      <c r="C82" s="17" t="s">
        <v>54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2025-01</v>
      </c>
      <c r="AR84" s="44"/>
    </row>
    <row r="85" spans="1:91" s="4" customFormat="1" ht="36.9" customHeight="1">
      <c r="B85" s="45"/>
      <c r="C85" s="46" t="s">
        <v>16</v>
      </c>
      <c r="L85" s="172" t="str">
        <f>K6</f>
        <v>Odry-ul. Komenského, trafostanice 22/0,4kV, VN,NN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R85" s="45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Odry</v>
      </c>
      <c r="AI87" s="23" t="s">
        <v>22</v>
      </c>
      <c r="AM87" s="174" t="str">
        <f>IF(AN8= "","",AN8)</f>
        <v/>
      </c>
      <c r="AN87" s="174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23</v>
      </c>
      <c r="L89" s="3" t="str">
        <f>IF(E11= "","",E11)</f>
        <v>Mesto Odry</v>
      </c>
      <c r="AI89" s="23" t="s">
        <v>29</v>
      </c>
      <c r="AM89" s="175" t="str">
        <f>IF(E17="","",E17)</f>
        <v>Ing.Miroslav Slovák</v>
      </c>
      <c r="AN89" s="176"/>
      <c r="AO89" s="176"/>
      <c r="AP89" s="176"/>
      <c r="AR89" s="28"/>
      <c r="AS89" s="177" t="s">
        <v>55</v>
      </c>
      <c r="AT89" s="17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175" t="str">
        <f>IF(E20="","",E20)</f>
        <v>Arpex Morava s.r.o.</v>
      </c>
      <c r="AN90" s="176"/>
      <c r="AO90" s="176"/>
      <c r="AP90" s="176"/>
      <c r="AR90" s="28"/>
      <c r="AS90" s="179"/>
      <c r="AT90" s="180"/>
      <c r="BD90" s="52"/>
    </row>
    <row r="91" spans="1:91" s="1" customFormat="1" ht="10.95" customHeight="1">
      <c r="B91" s="28"/>
      <c r="AR91" s="28"/>
      <c r="AS91" s="179"/>
      <c r="AT91" s="180"/>
      <c r="BD91" s="52"/>
    </row>
    <row r="92" spans="1:91" s="1" customFormat="1" ht="29.25" customHeight="1">
      <c r="B92" s="28"/>
      <c r="C92" s="165" t="s">
        <v>56</v>
      </c>
      <c r="D92" s="166"/>
      <c r="E92" s="166"/>
      <c r="F92" s="166"/>
      <c r="G92" s="166"/>
      <c r="H92" s="53"/>
      <c r="I92" s="167" t="s">
        <v>57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8" t="s">
        <v>58</v>
      </c>
      <c r="AH92" s="166"/>
      <c r="AI92" s="166"/>
      <c r="AJ92" s="166"/>
      <c r="AK92" s="166"/>
      <c r="AL92" s="166"/>
      <c r="AM92" s="166"/>
      <c r="AN92" s="167" t="s">
        <v>59</v>
      </c>
      <c r="AO92" s="166"/>
      <c r="AP92" s="169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5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0">
        <f>ROUND(SUM(AG95:AG97),2)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3" t="s">
        <v>1</v>
      </c>
      <c r="AR94" s="59"/>
      <c r="AS94" s="64">
        <f>ROUND(SUM(AS95:AS97),2)</f>
        <v>0</v>
      </c>
      <c r="AT94" s="65">
        <f>ROUND(SUM(AV94:AW94),2)</f>
        <v>0</v>
      </c>
      <c r="AU94" s="66">
        <f>ROUND(SUM(AU95:AU97),5)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ROUND(SUM(AZ95:AZ97),2)</f>
        <v>0</v>
      </c>
      <c r="BA94" s="65">
        <f>ROUND(SUM(BA95:BA97),2)</f>
        <v>0</v>
      </c>
      <c r="BB94" s="65">
        <f>ROUND(SUM(BB95:BB97),2)</f>
        <v>0</v>
      </c>
      <c r="BC94" s="65">
        <f>ROUND(SUM(BC95:BC97),2)</f>
        <v>0</v>
      </c>
      <c r="BD94" s="67">
        <f>ROUND(SUM(BD95:BD97),2)</f>
        <v>0</v>
      </c>
      <c r="BS94" s="68" t="s">
        <v>74</v>
      </c>
      <c r="BT94" s="68" t="s">
        <v>75</v>
      </c>
      <c r="BU94" s="69" t="s">
        <v>76</v>
      </c>
      <c r="BV94" s="68" t="s">
        <v>77</v>
      </c>
      <c r="BW94" s="68" t="s">
        <v>5</v>
      </c>
      <c r="BX94" s="68" t="s">
        <v>78</v>
      </c>
      <c r="CL94" s="68" t="s">
        <v>1</v>
      </c>
    </row>
    <row r="95" spans="1:91" s="6" customFormat="1" ht="16.5" customHeight="1">
      <c r="A95" s="70" t="s">
        <v>79</v>
      </c>
      <c r="B95" s="71"/>
      <c r="C95" s="72"/>
      <c r="D95" s="164" t="s">
        <v>80</v>
      </c>
      <c r="E95" s="164"/>
      <c r="F95" s="164"/>
      <c r="G95" s="164"/>
      <c r="H95" s="164"/>
      <c r="I95" s="73"/>
      <c r="J95" s="164" t="s">
        <v>81</v>
      </c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2">
        <f>'PS 01 - Trafostanice 22-0...'!J30</f>
        <v>0</v>
      </c>
      <c r="AH95" s="163"/>
      <c r="AI95" s="163"/>
      <c r="AJ95" s="163"/>
      <c r="AK95" s="163"/>
      <c r="AL95" s="163"/>
      <c r="AM95" s="163"/>
      <c r="AN95" s="162">
        <f>SUM(AG95,AT95)</f>
        <v>0</v>
      </c>
      <c r="AO95" s="163"/>
      <c r="AP95" s="163"/>
      <c r="AQ95" s="74" t="s">
        <v>82</v>
      </c>
      <c r="AR95" s="71"/>
      <c r="AS95" s="75">
        <v>0</v>
      </c>
      <c r="AT95" s="76">
        <f>ROUND(SUM(AV95:AW95),2)</f>
        <v>0</v>
      </c>
      <c r="AU95" s="77">
        <f>'PS 01 - Trafostanice 22-0...'!P126</f>
        <v>0</v>
      </c>
      <c r="AV95" s="76">
        <f>'PS 01 - Trafostanice 22-0...'!J33</f>
        <v>0</v>
      </c>
      <c r="AW95" s="76">
        <f>'PS 01 - Trafostanice 22-0...'!J34</f>
        <v>0</v>
      </c>
      <c r="AX95" s="76">
        <f>'PS 01 - Trafostanice 22-0...'!J35</f>
        <v>0</v>
      </c>
      <c r="AY95" s="76">
        <f>'PS 01 - Trafostanice 22-0...'!J36</f>
        <v>0</v>
      </c>
      <c r="AZ95" s="76">
        <f>'PS 01 - Trafostanice 22-0...'!F33</f>
        <v>0</v>
      </c>
      <c r="BA95" s="76">
        <f>'PS 01 - Trafostanice 22-0...'!F34</f>
        <v>0</v>
      </c>
      <c r="BB95" s="76">
        <f>'PS 01 - Trafostanice 22-0...'!F35</f>
        <v>0</v>
      </c>
      <c r="BC95" s="76">
        <f>'PS 01 - Trafostanice 22-0...'!F36</f>
        <v>0</v>
      </c>
      <c r="BD95" s="78">
        <f>'PS 01 - Trafostanice 22-0...'!F37</f>
        <v>0</v>
      </c>
      <c r="BT95" s="79" t="s">
        <v>83</v>
      </c>
      <c r="BV95" s="79" t="s">
        <v>77</v>
      </c>
      <c r="BW95" s="79" t="s">
        <v>84</v>
      </c>
      <c r="BX95" s="79" t="s">
        <v>5</v>
      </c>
      <c r="CL95" s="79" t="s">
        <v>1</v>
      </c>
      <c r="CM95" s="79" t="s">
        <v>85</v>
      </c>
    </row>
    <row r="96" spans="1:91" s="6" customFormat="1" ht="16.5" customHeight="1">
      <c r="A96" s="70" t="s">
        <v>79</v>
      </c>
      <c r="B96" s="71"/>
      <c r="C96" s="72"/>
      <c r="D96" s="164" t="s">
        <v>86</v>
      </c>
      <c r="E96" s="164"/>
      <c r="F96" s="164"/>
      <c r="G96" s="164"/>
      <c r="H96" s="164"/>
      <c r="I96" s="73"/>
      <c r="J96" s="164" t="s">
        <v>87</v>
      </c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2">
        <f>'SO01 - Kabelové rozvody Vn'!J30</f>
        <v>0</v>
      </c>
      <c r="AH96" s="163"/>
      <c r="AI96" s="163"/>
      <c r="AJ96" s="163"/>
      <c r="AK96" s="163"/>
      <c r="AL96" s="163"/>
      <c r="AM96" s="163"/>
      <c r="AN96" s="162">
        <f>SUM(AG96,AT96)</f>
        <v>0</v>
      </c>
      <c r="AO96" s="163"/>
      <c r="AP96" s="163"/>
      <c r="AQ96" s="74" t="s">
        <v>88</v>
      </c>
      <c r="AR96" s="71"/>
      <c r="AS96" s="75">
        <v>0</v>
      </c>
      <c r="AT96" s="76">
        <f>ROUND(SUM(AV96:AW96),2)</f>
        <v>0</v>
      </c>
      <c r="AU96" s="77">
        <f>'SO01 - Kabelové rozvody Vn'!P126</f>
        <v>0</v>
      </c>
      <c r="AV96" s="76">
        <f>'SO01 - Kabelové rozvody Vn'!J33</f>
        <v>0</v>
      </c>
      <c r="AW96" s="76">
        <f>'SO01 - Kabelové rozvody Vn'!J34</f>
        <v>0</v>
      </c>
      <c r="AX96" s="76">
        <f>'SO01 - Kabelové rozvody Vn'!J35</f>
        <v>0</v>
      </c>
      <c r="AY96" s="76">
        <f>'SO01 - Kabelové rozvody Vn'!J36</f>
        <v>0</v>
      </c>
      <c r="AZ96" s="76">
        <f>'SO01 - Kabelové rozvody Vn'!F33</f>
        <v>0</v>
      </c>
      <c r="BA96" s="76">
        <f>'SO01 - Kabelové rozvody Vn'!F34</f>
        <v>0</v>
      </c>
      <c r="BB96" s="76">
        <f>'SO01 - Kabelové rozvody Vn'!F35</f>
        <v>0</v>
      </c>
      <c r="BC96" s="76">
        <f>'SO01 - Kabelové rozvody Vn'!F36</f>
        <v>0</v>
      </c>
      <c r="BD96" s="78">
        <f>'SO01 - Kabelové rozvody Vn'!F37</f>
        <v>0</v>
      </c>
      <c r="BT96" s="79" t="s">
        <v>83</v>
      </c>
      <c r="BV96" s="79" t="s">
        <v>77</v>
      </c>
      <c r="BW96" s="79" t="s">
        <v>89</v>
      </c>
      <c r="BX96" s="79" t="s">
        <v>5</v>
      </c>
      <c r="CL96" s="79" t="s">
        <v>1</v>
      </c>
      <c r="CM96" s="79" t="s">
        <v>85</v>
      </c>
    </row>
    <row r="97" spans="1:91" s="6" customFormat="1" ht="16.5" customHeight="1">
      <c r="A97" s="70" t="s">
        <v>79</v>
      </c>
      <c r="B97" s="71"/>
      <c r="C97" s="72"/>
      <c r="D97" s="164" t="s">
        <v>90</v>
      </c>
      <c r="E97" s="164"/>
      <c r="F97" s="164"/>
      <c r="G97" s="164"/>
      <c r="H97" s="164"/>
      <c r="I97" s="73"/>
      <c r="J97" s="164" t="s">
        <v>91</v>
      </c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2">
        <f>'SO02 - Kabelové rozvody NN'!J30</f>
        <v>0</v>
      </c>
      <c r="AH97" s="163"/>
      <c r="AI97" s="163"/>
      <c r="AJ97" s="163"/>
      <c r="AK97" s="163"/>
      <c r="AL97" s="163"/>
      <c r="AM97" s="163"/>
      <c r="AN97" s="162">
        <f>SUM(AG97,AT97)</f>
        <v>0</v>
      </c>
      <c r="AO97" s="163"/>
      <c r="AP97" s="163"/>
      <c r="AQ97" s="74" t="s">
        <v>88</v>
      </c>
      <c r="AR97" s="71"/>
      <c r="AS97" s="80">
        <v>0</v>
      </c>
      <c r="AT97" s="81">
        <f>ROUND(SUM(AV97:AW97),2)</f>
        <v>0</v>
      </c>
      <c r="AU97" s="82">
        <f>'SO02 - Kabelové rozvody NN'!P126</f>
        <v>0</v>
      </c>
      <c r="AV97" s="81">
        <f>'SO02 - Kabelové rozvody NN'!J33</f>
        <v>0</v>
      </c>
      <c r="AW97" s="81">
        <f>'SO02 - Kabelové rozvody NN'!J34</f>
        <v>0</v>
      </c>
      <c r="AX97" s="81">
        <f>'SO02 - Kabelové rozvody NN'!J35</f>
        <v>0</v>
      </c>
      <c r="AY97" s="81">
        <f>'SO02 - Kabelové rozvody NN'!J36</f>
        <v>0</v>
      </c>
      <c r="AZ97" s="81">
        <f>'SO02 - Kabelové rozvody NN'!F33</f>
        <v>0</v>
      </c>
      <c r="BA97" s="81">
        <f>'SO02 - Kabelové rozvody NN'!F34</f>
        <v>0</v>
      </c>
      <c r="BB97" s="81">
        <f>'SO02 - Kabelové rozvody NN'!F35</f>
        <v>0</v>
      </c>
      <c r="BC97" s="81">
        <f>'SO02 - Kabelové rozvody NN'!F36</f>
        <v>0</v>
      </c>
      <c r="BD97" s="83">
        <f>'SO02 - Kabelové rozvody NN'!F37</f>
        <v>0</v>
      </c>
      <c r="BT97" s="79" t="s">
        <v>83</v>
      </c>
      <c r="BV97" s="79" t="s">
        <v>77</v>
      </c>
      <c r="BW97" s="79" t="s">
        <v>92</v>
      </c>
      <c r="BX97" s="79" t="s">
        <v>5</v>
      </c>
      <c r="CL97" s="79" t="s">
        <v>1</v>
      </c>
      <c r="CM97" s="79" t="s">
        <v>85</v>
      </c>
    </row>
    <row r="98" spans="1:91" s="1" customFormat="1" ht="30" customHeight="1">
      <c r="B98" s="28"/>
      <c r="AR98" s="28"/>
    </row>
    <row r="99" spans="1:91" s="1" customFormat="1" ht="6.9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8"/>
    </row>
  </sheetData>
  <sheetProtection algorithmName="SHA-512" hashValue="OERb+YTIWtdg5y/qEnTo51rZjw1Wki+sGnVXGL2DOZA8sPwtIKhx51fbKwtc7VvF2jqfz/TRqxRr11cLnsfy2Q==" saltValue="pRYRHmasJPp8FpKEVxmnwtoZE5qSWt4vpog2wPRbhp+84g2+ItYjcA3nD5+IvtroVdWSnKwa4euXG7tkOFzsNQ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PS 01 - Trafostanice 22-0...'!C2" display="/" xr:uid="{00000000-0004-0000-0000-000000000000}"/>
    <hyperlink ref="A96" location="'SO01 - Kabelové rozvody Vn'!C2" display="/" xr:uid="{00000000-0004-0000-0000-000001000000}"/>
    <hyperlink ref="A97" location="'SO02 - Kabelové rozvody N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3"/>
  <sheetViews>
    <sheetView showGridLines="0" topLeftCell="A207" workbookViewId="0">
      <selection activeCell="W131" sqref="W13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84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customHeight="1">
      <c r="B4" s="16"/>
      <c r="D4" s="17" t="s">
        <v>93</v>
      </c>
      <c r="L4" s="16"/>
      <c r="M4" s="84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Odry-ul. Komenského, trafostanice 22/0,4kV, VN,NN</v>
      </c>
      <c r="F7" s="201"/>
      <c r="G7" s="201"/>
      <c r="H7" s="201"/>
      <c r="L7" s="16"/>
    </row>
    <row r="8" spans="2:46" s="1" customFormat="1" ht="12" customHeight="1">
      <c r="B8" s="28"/>
      <c r="D8" s="23" t="s">
        <v>94</v>
      </c>
      <c r="L8" s="28"/>
    </row>
    <row r="9" spans="2:46" s="1" customFormat="1" ht="16.5" customHeight="1">
      <c r="B9" s="28"/>
      <c r="E9" s="172" t="s">
        <v>95</v>
      </c>
      <c r="F9" s="199"/>
      <c r="G9" s="199"/>
      <c r="H9" s="19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>
        <f>'Rekapitulace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>Mesto Odry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2" t="str">
        <f>'Rekapitulace stavby'!E14</f>
        <v>Vyplň údaj</v>
      </c>
      <c r="F18" s="191"/>
      <c r="G18" s="191"/>
      <c r="H18" s="191"/>
      <c r="I18" s="23" t="s">
        <v>26</v>
      </c>
      <c r="J18" s="24" t="str">
        <f>'Rekapitulace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96</v>
      </c>
      <c r="I24" s="23" t="s">
        <v>26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5"/>
      <c r="E27" s="195" t="s">
        <v>1</v>
      </c>
      <c r="F27" s="195"/>
      <c r="G27" s="195"/>
      <c r="H27" s="195"/>
      <c r="L27" s="85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35</v>
      </c>
      <c r="J30" s="62">
        <f>ROUND(J126, 2)</f>
        <v>0</v>
      </c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>
      <c r="B33" s="28"/>
      <c r="D33" s="51" t="s">
        <v>39</v>
      </c>
      <c r="E33" s="23" t="s">
        <v>40</v>
      </c>
      <c r="F33" s="87">
        <f>ROUND((SUM(BE126:BE222)),  2)</f>
        <v>0</v>
      </c>
      <c r="I33" s="88">
        <v>0.21</v>
      </c>
      <c r="J33" s="87">
        <f>ROUND(((SUM(BE126:BE222))*I33),  2)</f>
        <v>0</v>
      </c>
      <c r="L33" s="28"/>
    </row>
    <row r="34" spans="2:12" s="1" customFormat="1" ht="14.4" customHeight="1">
      <c r="B34" s="28"/>
      <c r="E34" s="23" t="s">
        <v>41</v>
      </c>
      <c r="F34" s="87">
        <f>ROUND((SUM(BF126:BF222)),  2)</f>
        <v>0</v>
      </c>
      <c r="I34" s="88">
        <v>0.12</v>
      </c>
      <c r="J34" s="87">
        <f>ROUND(((SUM(BF126:BF222))*I34),  2)</f>
        <v>0</v>
      </c>
      <c r="L34" s="28"/>
    </row>
    <row r="35" spans="2:12" s="1" customFormat="1" ht="14.4" hidden="1" customHeight="1">
      <c r="B35" s="28"/>
      <c r="E35" s="23" t="s">
        <v>42</v>
      </c>
      <c r="F35" s="87">
        <f>ROUND((SUM(BG126:BG222)),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3" t="s">
        <v>43</v>
      </c>
      <c r="F36" s="87">
        <f>ROUND((SUM(BH126:BH222)),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3" t="s">
        <v>44</v>
      </c>
      <c r="F37" s="87">
        <f>ROUND((SUM(BI126:BI222)),  2)</f>
        <v>0</v>
      </c>
      <c r="I37" s="88">
        <v>0</v>
      </c>
      <c r="J37" s="87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" customHeight="1">
      <c r="B82" s="28"/>
      <c r="C82" s="17" t="s">
        <v>97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Odry-ul. Komenského, trafostanice 22/0,4kV, VN,NN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94</v>
      </c>
      <c r="L86" s="28"/>
    </row>
    <row r="87" spans="2:47" s="1" customFormat="1" ht="16.5" customHeight="1">
      <c r="B87" s="28"/>
      <c r="E87" s="172" t="str">
        <f>E9</f>
        <v>PS 01 - Trafostanice 22/0,4kV</v>
      </c>
      <c r="F87" s="199"/>
      <c r="G87" s="199"/>
      <c r="H87" s="19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Odry</v>
      </c>
      <c r="I89" s="23" t="s">
        <v>22</v>
      </c>
      <c r="J89" s="48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Mesto Odry</v>
      </c>
      <c r="I91" s="23" t="s">
        <v>29</v>
      </c>
      <c r="J91" s="26" t="str">
        <f>E21</f>
        <v>Ing.Miroslav Slovák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Ing.Labaj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98</v>
      </c>
      <c r="D94" s="89"/>
      <c r="E94" s="89"/>
      <c r="F94" s="89"/>
      <c r="G94" s="89"/>
      <c r="H94" s="89"/>
      <c r="I94" s="89"/>
      <c r="J94" s="98" t="s">
        <v>99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99" t="s">
        <v>100</v>
      </c>
      <c r="J96" s="62">
        <f>J126</f>
        <v>0</v>
      </c>
      <c r="L96" s="28"/>
      <c r="AU96" s="13" t="s">
        <v>101</v>
      </c>
    </row>
    <row r="97" spans="2:12" s="8" customFormat="1" ht="24.9" customHeight="1">
      <c r="B97" s="100"/>
      <c r="D97" s="101" t="s">
        <v>102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19.95" customHeight="1">
      <c r="B98" s="104"/>
      <c r="D98" s="105" t="s">
        <v>103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8" customFormat="1" ht="24.9" customHeight="1">
      <c r="B99" s="100"/>
      <c r="D99" s="101" t="s">
        <v>104</v>
      </c>
      <c r="E99" s="102"/>
      <c r="F99" s="102"/>
      <c r="G99" s="102"/>
      <c r="H99" s="102"/>
      <c r="I99" s="102"/>
      <c r="J99" s="103">
        <f>J133</f>
        <v>0</v>
      </c>
      <c r="L99" s="100"/>
    </row>
    <row r="100" spans="2:12" s="9" customFormat="1" ht="19.95" customHeight="1">
      <c r="B100" s="104"/>
      <c r="D100" s="105" t="s">
        <v>105</v>
      </c>
      <c r="E100" s="106"/>
      <c r="F100" s="106"/>
      <c r="G100" s="106"/>
      <c r="H100" s="106"/>
      <c r="I100" s="106"/>
      <c r="J100" s="107">
        <f>J134</f>
        <v>0</v>
      </c>
      <c r="L100" s="104"/>
    </row>
    <row r="101" spans="2:12" s="8" customFormat="1" ht="24.9" customHeight="1">
      <c r="B101" s="100"/>
      <c r="D101" s="101" t="s">
        <v>106</v>
      </c>
      <c r="E101" s="102"/>
      <c r="F101" s="102"/>
      <c r="G101" s="102"/>
      <c r="H101" s="102"/>
      <c r="I101" s="102"/>
      <c r="J101" s="103">
        <f>J163</f>
        <v>0</v>
      </c>
      <c r="L101" s="100"/>
    </row>
    <row r="102" spans="2:12" s="9" customFormat="1" ht="19.95" customHeight="1">
      <c r="B102" s="104"/>
      <c r="D102" s="105" t="s">
        <v>107</v>
      </c>
      <c r="E102" s="106"/>
      <c r="F102" s="106"/>
      <c r="G102" s="106"/>
      <c r="H102" s="106"/>
      <c r="I102" s="106"/>
      <c r="J102" s="107">
        <f>J164</f>
        <v>0</v>
      </c>
      <c r="L102" s="104"/>
    </row>
    <row r="103" spans="2:12" s="9" customFormat="1" ht="19.95" customHeight="1">
      <c r="B103" s="104"/>
      <c r="D103" s="105" t="s">
        <v>108</v>
      </c>
      <c r="E103" s="106"/>
      <c r="F103" s="106"/>
      <c r="G103" s="106"/>
      <c r="H103" s="106"/>
      <c r="I103" s="106"/>
      <c r="J103" s="107">
        <f>J173</f>
        <v>0</v>
      </c>
      <c r="L103" s="104"/>
    </row>
    <row r="104" spans="2:12" s="8" customFormat="1" ht="24.9" customHeight="1">
      <c r="B104" s="100"/>
      <c r="D104" s="101" t="s">
        <v>109</v>
      </c>
      <c r="E104" s="102"/>
      <c r="F104" s="102"/>
      <c r="G104" s="102"/>
      <c r="H104" s="102"/>
      <c r="I104" s="102"/>
      <c r="J104" s="103">
        <f>J206</f>
        <v>0</v>
      </c>
      <c r="L104" s="100"/>
    </row>
    <row r="105" spans="2:12" s="8" customFormat="1" ht="24.9" customHeight="1">
      <c r="B105" s="100"/>
      <c r="D105" s="101" t="s">
        <v>110</v>
      </c>
      <c r="E105" s="102"/>
      <c r="F105" s="102"/>
      <c r="G105" s="102"/>
      <c r="H105" s="102"/>
      <c r="I105" s="102"/>
      <c r="J105" s="103">
        <f>J217</f>
        <v>0</v>
      </c>
      <c r="L105" s="100"/>
    </row>
    <row r="106" spans="2:12" s="9" customFormat="1" ht="19.95" customHeight="1">
      <c r="B106" s="104"/>
      <c r="D106" s="105" t="s">
        <v>111</v>
      </c>
      <c r="E106" s="106"/>
      <c r="F106" s="106"/>
      <c r="G106" s="106"/>
      <c r="H106" s="106"/>
      <c r="I106" s="106"/>
      <c r="J106" s="107">
        <f>J218</f>
        <v>0</v>
      </c>
      <c r="L106" s="104"/>
    </row>
    <row r="107" spans="2:12" s="1" customFormat="1" ht="21.75" customHeight="1">
      <c r="B107" s="28"/>
      <c r="L107" s="28"/>
    </row>
    <row r="108" spans="2:12" s="1" customFormat="1" ht="6.9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12" s="1" customFormat="1" ht="6.9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4.9" customHeight="1">
      <c r="B113" s="28"/>
      <c r="C113" s="17" t="s">
        <v>112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16</v>
      </c>
      <c r="L115" s="28"/>
    </row>
    <row r="116" spans="2:63" s="1" customFormat="1" ht="16.5" customHeight="1">
      <c r="B116" s="28"/>
      <c r="E116" s="200" t="str">
        <f>E7</f>
        <v>Odry-ul. Komenského, trafostanice 22/0,4kV, VN,NN</v>
      </c>
      <c r="F116" s="201"/>
      <c r="G116" s="201"/>
      <c r="H116" s="201"/>
      <c r="L116" s="28"/>
    </row>
    <row r="117" spans="2:63" s="1" customFormat="1" ht="12" customHeight="1">
      <c r="B117" s="28"/>
      <c r="C117" s="23" t="s">
        <v>94</v>
      </c>
      <c r="L117" s="28"/>
    </row>
    <row r="118" spans="2:63" s="1" customFormat="1" ht="16.5" customHeight="1">
      <c r="B118" s="28"/>
      <c r="E118" s="172" t="str">
        <f>E9</f>
        <v>PS 01 - Trafostanice 22/0,4kV</v>
      </c>
      <c r="F118" s="199"/>
      <c r="G118" s="199"/>
      <c r="H118" s="199"/>
      <c r="L118" s="28"/>
    </row>
    <row r="119" spans="2:63" s="1" customFormat="1" ht="6.9" customHeight="1">
      <c r="B119" s="28"/>
      <c r="L119" s="28"/>
    </row>
    <row r="120" spans="2:63" s="1" customFormat="1" ht="12" customHeight="1">
      <c r="B120" s="28"/>
      <c r="C120" s="23" t="s">
        <v>20</v>
      </c>
      <c r="F120" s="21" t="str">
        <f>F12</f>
        <v>Odry</v>
      </c>
      <c r="I120" s="23" t="s">
        <v>22</v>
      </c>
      <c r="J120" s="48">
        <f>IF(J12="","",J12)</f>
        <v>0</v>
      </c>
      <c r="L120" s="28"/>
    </row>
    <row r="121" spans="2:63" s="1" customFormat="1" ht="6.9" customHeight="1">
      <c r="B121" s="28"/>
      <c r="L121" s="28"/>
    </row>
    <row r="122" spans="2:63" s="1" customFormat="1" ht="15.15" customHeight="1">
      <c r="B122" s="28"/>
      <c r="C122" s="23" t="s">
        <v>23</v>
      </c>
      <c r="F122" s="21" t="str">
        <f>E15</f>
        <v>Mesto Odry</v>
      </c>
      <c r="I122" s="23" t="s">
        <v>29</v>
      </c>
      <c r="J122" s="26" t="str">
        <f>E21</f>
        <v>Ing.Miroslav Slovák</v>
      </c>
      <c r="L122" s="28"/>
    </row>
    <row r="123" spans="2:63" s="1" customFormat="1" ht="15.15" customHeight="1">
      <c r="B123" s="28"/>
      <c r="C123" s="23" t="s">
        <v>27</v>
      </c>
      <c r="F123" s="21" t="str">
        <f>IF(E18="","",E18)</f>
        <v>Vyplň údaj</v>
      </c>
      <c r="I123" s="23" t="s">
        <v>32</v>
      </c>
      <c r="J123" s="26" t="str">
        <f>E24</f>
        <v>Ing.Labaj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08"/>
      <c r="C125" s="109" t="s">
        <v>113</v>
      </c>
      <c r="D125" s="110" t="s">
        <v>60</v>
      </c>
      <c r="E125" s="110" t="s">
        <v>56</v>
      </c>
      <c r="F125" s="110" t="s">
        <v>57</v>
      </c>
      <c r="G125" s="110" t="s">
        <v>114</v>
      </c>
      <c r="H125" s="110" t="s">
        <v>115</v>
      </c>
      <c r="I125" s="110" t="s">
        <v>116</v>
      </c>
      <c r="J125" s="111" t="s">
        <v>99</v>
      </c>
      <c r="K125" s="112" t="s">
        <v>117</v>
      </c>
      <c r="L125" s="108"/>
      <c r="M125" s="55" t="s">
        <v>1</v>
      </c>
      <c r="N125" s="56" t="s">
        <v>39</v>
      </c>
      <c r="O125" s="56" t="s">
        <v>118</v>
      </c>
      <c r="P125" s="56" t="s">
        <v>119</v>
      </c>
      <c r="Q125" s="56" t="s">
        <v>120</v>
      </c>
      <c r="R125" s="56" t="s">
        <v>121</v>
      </c>
      <c r="S125" s="56" t="s">
        <v>122</v>
      </c>
      <c r="T125" s="57" t="s">
        <v>123</v>
      </c>
    </row>
    <row r="126" spans="2:63" s="1" customFormat="1" ht="22.95" customHeight="1">
      <c r="B126" s="28"/>
      <c r="C126" s="60" t="s">
        <v>124</v>
      </c>
      <c r="J126" s="113">
        <f>BK126</f>
        <v>0</v>
      </c>
      <c r="L126" s="28"/>
      <c r="M126" s="58"/>
      <c r="N126" s="49"/>
      <c r="O126" s="49"/>
      <c r="P126" s="114">
        <f>P127+P133+P163+P206+P217</f>
        <v>0</v>
      </c>
      <c r="Q126" s="49"/>
      <c r="R126" s="114">
        <f>R127+R133+R163+R206+R217</f>
        <v>14.077710000000002</v>
      </c>
      <c r="S126" s="49"/>
      <c r="T126" s="115">
        <f>T127+T133+T163+T206+T217</f>
        <v>0</v>
      </c>
      <c r="AT126" s="13" t="s">
        <v>74</v>
      </c>
      <c r="AU126" s="13" t="s">
        <v>101</v>
      </c>
      <c r="BK126" s="116">
        <f>BK127+BK133+BK163+BK206+BK217</f>
        <v>0</v>
      </c>
    </row>
    <row r="127" spans="2:63" s="11" customFormat="1" ht="25.95" customHeight="1">
      <c r="B127" s="117"/>
      <c r="D127" s="118" t="s">
        <v>74</v>
      </c>
      <c r="E127" s="119" t="s">
        <v>125</v>
      </c>
      <c r="F127" s="119" t="s">
        <v>126</v>
      </c>
      <c r="I127" s="120"/>
      <c r="J127" s="121">
        <f>BK127</f>
        <v>0</v>
      </c>
      <c r="L127" s="117"/>
      <c r="M127" s="122"/>
      <c r="P127" s="123">
        <f>P128</f>
        <v>0</v>
      </c>
      <c r="R127" s="123">
        <f>R128</f>
        <v>0</v>
      </c>
      <c r="T127" s="124">
        <f>T128</f>
        <v>0</v>
      </c>
      <c r="AR127" s="118" t="s">
        <v>83</v>
      </c>
      <c r="AT127" s="125" t="s">
        <v>74</v>
      </c>
      <c r="AU127" s="125" t="s">
        <v>75</v>
      </c>
      <c r="AY127" s="118" t="s">
        <v>127</v>
      </c>
      <c r="BK127" s="126">
        <f>BK128</f>
        <v>0</v>
      </c>
    </row>
    <row r="128" spans="2:63" s="11" customFormat="1" ht="22.95" customHeight="1">
      <c r="B128" s="117"/>
      <c r="D128" s="118" t="s">
        <v>74</v>
      </c>
      <c r="E128" s="127" t="s">
        <v>128</v>
      </c>
      <c r="F128" s="127" t="s">
        <v>129</v>
      </c>
      <c r="I128" s="120"/>
      <c r="J128" s="128">
        <f>BK128</f>
        <v>0</v>
      </c>
      <c r="L128" s="117"/>
      <c r="M128" s="122"/>
      <c r="P128" s="123">
        <f>SUM(P129:P132)</f>
        <v>0</v>
      </c>
      <c r="R128" s="123">
        <f>SUM(R129:R132)</f>
        <v>0</v>
      </c>
      <c r="T128" s="124">
        <f>SUM(T129:T132)</f>
        <v>0</v>
      </c>
      <c r="AR128" s="118" t="s">
        <v>83</v>
      </c>
      <c r="AT128" s="125" t="s">
        <v>74</v>
      </c>
      <c r="AU128" s="125" t="s">
        <v>83</v>
      </c>
      <c r="AY128" s="118" t="s">
        <v>127</v>
      </c>
      <c r="BK128" s="126">
        <f>SUM(BK129:BK132)</f>
        <v>0</v>
      </c>
    </row>
    <row r="129" spans="2:65" s="1" customFormat="1" ht="33" customHeight="1">
      <c r="B129" s="28"/>
      <c r="C129" s="129" t="s">
        <v>83</v>
      </c>
      <c r="D129" s="129" t="s">
        <v>130</v>
      </c>
      <c r="E129" s="130" t="s">
        <v>131</v>
      </c>
      <c r="F129" s="131" t="s">
        <v>132</v>
      </c>
      <c r="G129" s="132" t="s">
        <v>133</v>
      </c>
      <c r="H129" s="133">
        <v>1</v>
      </c>
      <c r="I129" s="134"/>
      <c r="J129" s="135">
        <f>ROUND(I129*H129,2)</f>
        <v>0</v>
      </c>
      <c r="K129" s="136"/>
      <c r="L129" s="28"/>
      <c r="M129" s="137" t="s">
        <v>1</v>
      </c>
      <c r="N129" s="138" t="s">
        <v>40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83</v>
      </c>
      <c r="AT129" s="141" t="s">
        <v>130</v>
      </c>
      <c r="AU129" s="141" t="s">
        <v>85</v>
      </c>
      <c r="AY129" s="13" t="s">
        <v>127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3" t="s">
        <v>83</v>
      </c>
      <c r="BK129" s="142">
        <f>ROUND(I129*H129,2)</f>
        <v>0</v>
      </c>
      <c r="BL129" s="13" t="s">
        <v>83</v>
      </c>
      <c r="BM129" s="141" t="s">
        <v>134</v>
      </c>
    </row>
    <row r="130" spans="2:65" s="1" customFormat="1" ht="28.8">
      <c r="B130" s="28"/>
      <c r="D130" s="143" t="s">
        <v>135</v>
      </c>
      <c r="F130" s="144" t="s">
        <v>136</v>
      </c>
      <c r="I130" s="145"/>
      <c r="L130" s="28"/>
      <c r="M130" s="146"/>
      <c r="T130" s="52"/>
      <c r="AT130" s="13" t="s">
        <v>135</v>
      </c>
      <c r="AU130" s="13" t="s">
        <v>85</v>
      </c>
    </row>
    <row r="131" spans="2:65" s="1" customFormat="1" ht="24.15" customHeight="1">
      <c r="B131" s="28"/>
      <c r="C131" s="129" t="s">
        <v>85</v>
      </c>
      <c r="D131" s="129" t="s">
        <v>130</v>
      </c>
      <c r="E131" s="130" t="s">
        <v>137</v>
      </c>
      <c r="F131" s="131" t="s">
        <v>138</v>
      </c>
      <c r="G131" s="132" t="s">
        <v>133</v>
      </c>
      <c r="H131" s="133">
        <v>9</v>
      </c>
      <c r="I131" s="134"/>
      <c r="J131" s="135">
        <f>ROUND(I131*H131,2)</f>
        <v>0</v>
      </c>
      <c r="K131" s="136"/>
      <c r="L131" s="28"/>
      <c r="M131" s="137" t="s">
        <v>1</v>
      </c>
      <c r="N131" s="138" t="s">
        <v>40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83</v>
      </c>
      <c r="AT131" s="141" t="s">
        <v>130</v>
      </c>
      <c r="AU131" s="141" t="s">
        <v>85</v>
      </c>
      <c r="AY131" s="13" t="s">
        <v>127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3" t="s">
        <v>83</v>
      </c>
      <c r="BK131" s="142">
        <f>ROUND(I131*H131,2)</f>
        <v>0</v>
      </c>
      <c r="BL131" s="13" t="s">
        <v>83</v>
      </c>
      <c r="BM131" s="141" t="s">
        <v>139</v>
      </c>
    </row>
    <row r="132" spans="2:65" s="1" customFormat="1" ht="28.8">
      <c r="B132" s="28"/>
      <c r="D132" s="143" t="s">
        <v>135</v>
      </c>
      <c r="F132" s="144" t="s">
        <v>140</v>
      </c>
      <c r="I132" s="145"/>
      <c r="L132" s="28"/>
      <c r="M132" s="146"/>
      <c r="T132" s="52"/>
      <c r="AT132" s="13" t="s">
        <v>135</v>
      </c>
      <c r="AU132" s="13" t="s">
        <v>85</v>
      </c>
    </row>
    <row r="133" spans="2:65" s="11" customFormat="1" ht="25.95" customHeight="1">
      <c r="B133" s="117"/>
      <c r="D133" s="118" t="s">
        <v>74</v>
      </c>
      <c r="E133" s="119" t="s">
        <v>141</v>
      </c>
      <c r="F133" s="119" t="s">
        <v>142</v>
      </c>
      <c r="I133" s="120"/>
      <c r="J133" s="121">
        <f>BK133</f>
        <v>0</v>
      </c>
      <c r="L133" s="117"/>
      <c r="M133" s="122"/>
      <c r="P133" s="123">
        <f>P134</f>
        <v>0</v>
      </c>
      <c r="R133" s="123">
        <f>R134</f>
        <v>0.1217</v>
      </c>
      <c r="T133" s="124">
        <f>T134</f>
        <v>0</v>
      </c>
      <c r="AR133" s="118" t="s">
        <v>85</v>
      </c>
      <c r="AT133" s="125" t="s">
        <v>74</v>
      </c>
      <c r="AU133" s="125" t="s">
        <v>75</v>
      </c>
      <c r="AY133" s="118" t="s">
        <v>127</v>
      </c>
      <c r="BK133" s="126">
        <f>BK134</f>
        <v>0</v>
      </c>
    </row>
    <row r="134" spans="2:65" s="11" customFormat="1" ht="22.95" customHeight="1">
      <c r="B134" s="117"/>
      <c r="D134" s="118" t="s">
        <v>74</v>
      </c>
      <c r="E134" s="127" t="s">
        <v>143</v>
      </c>
      <c r="F134" s="127" t="s">
        <v>144</v>
      </c>
      <c r="I134" s="120"/>
      <c r="J134" s="128">
        <f>BK134</f>
        <v>0</v>
      </c>
      <c r="L134" s="117"/>
      <c r="M134" s="122"/>
      <c r="P134" s="123">
        <f>SUM(P135:P162)</f>
        <v>0</v>
      </c>
      <c r="R134" s="123">
        <f>SUM(R135:R162)</f>
        <v>0.1217</v>
      </c>
      <c r="T134" s="124">
        <f>SUM(T135:T162)</f>
        <v>0</v>
      </c>
      <c r="AR134" s="118" t="s">
        <v>85</v>
      </c>
      <c r="AT134" s="125" t="s">
        <v>74</v>
      </c>
      <c r="AU134" s="125" t="s">
        <v>83</v>
      </c>
      <c r="AY134" s="118" t="s">
        <v>127</v>
      </c>
      <c r="BK134" s="126">
        <f>SUM(BK135:BK162)</f>
        <v>0</v>
      </c>
    </row>
    <row r="135" spans="2:65" s="1" customFormat="1" ht="24.15" customHeight="1">
      <c r="B135" s="28"/>
      <c r="C135" s="129" t="s">
        <v>145</v>
      </c>
      <c r="D135" s="129" t="s">
        <v>130</v>
      </c>
      <c r="E135" s="130" t="s">
        <v>146</v>
      </c>
      <c r="F135" s="131" t="s">
        <v>147</v>
      </c>
      <c r="G135" s="132" t="s">
        <v>148</v>
      </c>
      <c r="H135" s="133">
        <v>51</v>
      </c>
      <c r="I135" s="134"/>
      <c r="J135" s="135">
        <f>ROUND(I135*H135,2)</f>
        <v>0</v>
      </c>
      <c r="K135" s="136"/>
      <c r="L135" s="28"/>
      <c r="M135" s="137" t="s">
        <v>1</v>
      </c>
      <c r="N135" s="138" t="s">
        <v>40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83</v>
      </c>
      <c r="AT135" s="141" t="s">
        <v>130</v>
      </c>
      <c r="AU135" s="141" t="s">
        <v>85</v>
      </c>
      <c r="AY135" s="13" t="s">
        <v>127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3" t="s">
        <v>83</v>
      </c>
      <c r="BK135" s="142">
        <f>ROUND(I135*H135,2)</f>
        <v>0</v>
      </c>
      <c r="BL135" s="13" t="s">
        <v>83</v>
      </c>
      <c r="BM135" s="141" t="s">
        <v>149</v>
      </c>
    </row>
    <row r="136" spans="2:65" s="1" customFormat="1" ht="28.8">
      <c r="B136" s="28"/>
      <c r="D136" s="143" t="s">
        <v>135</v>
      </c>
      <c r="F136" s="144" t="s">
        <v>150</v>
      </c>
      <c r="I136" s="145"/>
      <c r="L136" s="28"/>
      <c r="M136" s="146"/>
      <c r="T136" s="52"/>
      <c r="AT136" s="13" t="s">
        <v>135</v>
      </c>
      <c r="AU136" s="13" t="s">
        <v>85</v>
      </c>
    </row>
    <row r="137" spans="2:65" s="1" customFormat="1" ht="16.5" customHeight="1">
      <c r="B137" s="28"/>
      <c r="C137" s="147" t="s">
        <v>151</v>
      </c>
      <c r="D137" s="147" t="s">
        <v>152</v>
      </c>
      <c r="E137" s="148" t="s">
        <v>153</v>
      </c>
      <c r="F137" s="149" t="s">
        <v>154</v>
      </c>
      <c r="G137" s="150" t="s">
        <v>155</v>
      </c>
      <c r="H137" s="151">
        <v>51</v>
      </c>
      <c r="I137" s="152"/>
      <c r="J137" s="153">
        <f>ROUND(I137*H137,2)</f>
        <v>0</v>
      </c>
      <c r="K137" s="154"/>
      <c r="L137" s="155"/>
      <c r="M137" s="156" t="s">
        <v>1</v>
      </c>
      <c r="N137" s="157" t="s">
        <v>40</v>
      </c>
      <c r="P137" s="139">
        <f>O137*H137</f>
        <v>0</v>
      </c>
      <c r="Q137" s="139">
        <v>1E-3</v>
      </c>
      <c r="R137" s="139">
        <f>Q137*H137</f>
        <v>5.1000000000000004E-2</v>
      </c>
      <c r="S137" s="139">
        <v>0</v>
      </c>
      <c r="T137" s="140">
        <f>S137*H137</f>
        <v>0</v>
      </c>
      <c r="AR137" s="141" t="s">
        <v>85</v>
      </c>
      <c r="AT137" s="141" t="s">
        <v>152</v>
      </c>
      <c r="AU137" s="141" t="s">
        <v>85</v>
      </c>
      <c r="AY137" s="13" t="s">
        <v>127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3" t="s">
        <v>83</v>
      </c>
      <c r="BK137" s="142">
        <f>ROUND(I137*H137,2)</f>
        <v>0</v>
      </c>
      <c r="BL137" s="13" t="s">
        <v>83</v>
      </c>
      <c r="BM137" s="141" t="s">
        <v>156</v>
      </c>
    </row>
    <row r="138" spans="2:65" s="1" customFormat="1">
      <c r="B138" s="28"/>
      <c r="D138" s="143" t="s">
        <v>135</v>
      </c>
      <c r="F138" s="144" t="s">
        <v>154</v>
      </c>
      <c r="I138" s="145"/>
      <c r="L138" s="28"/>
      <c r="M138" s="146"/>
      <c r="T138" s="52"/>
      <c r="AT138" s="13" t="s">
        <v>135</v>
      </c>
      <c r="AU138" s="13" t="s">
        <v>85</v>
      </c>
    </row>
    <row r="139" spans="2:65" s="1" customFormat="1" ht="24.15" customHeight="1">
      <c r="B139" s="28"/>
      <c r="C139" s="129" t="s">
        <v>157</v>
      </c>
      <c r="D139" s="129" t="s">
        <v>130</v>
      </c>
      <c r="E139" s="130" t="s">
        <v>158</v>
      </c>
      <c r="F139" s="131" t="s">
        <v>159</v>
      </c>
      <c r="G139" s="132" t="s">
        <v>148</v>
      </c>
      <c r="H139" s="133">
        <v>6</v>
      </c>
      <c r="I139" s="134"/>
      <c r="J139" s="135">
        <f>ROUND(I139*H139,2)</f>
        <v>0</v>
      </c>
      <c r="K139" s="136"/>
      <c r="L139" s="28"/>
      <c r="M139" s="137" t="s">
        <v>1</v>
      </c>
      <c r="N139" s="138" t="s">
        <v>40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83</v>
      </c>
      <c r="AT139" s="141" t="s">
        <v>130</v>
      </c>
      <c r="AU139" s="141" t="s">
        <v>85</v>
      </c>
      <c r="AY139" s="13" t="s">
        <v>127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3" t="s">
        <v>83</v>
      </c>
      <c r="BK139" s="142">
        <f>ROUND(I139*H139,2)</f>
        <v>0</v>
      </c>
      <c r="BL139" s="13" t="s">
        <v>83</v>
      </c>
      <c r="BM139" s="141" t="s">
        <v>160</v>
      </c>
    </row>
    <row r="140" spans="2:65" s="1" customFormat="1" ht="28.8">
      <c r="B140" s="28"/>
      <c r="D140" s="143" t="s">
        <v>135</v>
      </c>
      <c r="F140" s="144" t="s">
        <v>161</v>
      </c>
      <c r="I140" s="145"/>
      <c r="L140" s="28"/>
      <c r="M140" s="146"/>
      <c r="T140" s="52"/>
      <c r="AT140" s="13" t="s">
        <v>135</v>
      </c>
      <c r="AU140" s="13" t="s">
        <v>85</v>
      </c>
    </row>
    <row r="141" spans="2:65" s="1" customFormat="1" ht="16.5" customHeight="1">
      <c r="B141" s="28"/>
      <c r="C141" s="147" t="s">
        <v>162</v>
      </c>
      <c r="D141" s="147" t="s">
        <v>152</v>
      </c>
      <c r="E141" s="148" t="s">
        <v>163</v>
      </c>
      <c r="F141" s="149" t="s">
        <v>164</v>
      </c>
      <c r="G141" s="150" t="s">
        <v>155</v>
      </c>
      <c r="H141" s="151">
        <v>6</v>
      </c>
      <c r="I141" s="152"/>
      <c r="J141" s="153">
        <f>ROUND(I141*H141,2)</f>
        <v>0</v>
      </c>
      <c r="K141" s="154"/>
      <c r="L141" s="155"/>
      <c r="M141" s="156" t="s">
        <v>1</v>
      </c>
      <c r="N141" s="157" t="s">
        <v>40</v>
      </c>
      <c r="P141" s="139">
        <f>O141*H141</f>
        <v>0</v>
      </c>
      <c r="Q141" s="139">
        <v>1E-3</v>
      </c>
      <c r="R141" s="139">
        <f>Q141*H141</f>
        <v>6.0000000000000001E-3</v>
      </c>
      <c r="S141" s="139">
        <v>0</v>
      </c>
      <c r="T141" s="140">
        <f>S141*H141</f>
        <v>0</v>
      </c>
      <c r="AR141" s="141" t="s">
        <v>85</v>
      </c>
      <c r="AT141" s="141" t="s">
        <v>152</v>
      </c>
      <c r="AU141" s="141" t="s">
        <v>85</v>
      </c>
      <c r="AY141" s="13" t="s">
        <v>127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3" t="s">
        <v>83</v>
      </c>
      <c r="BK141" s="142">
        <f>ROUND(I141*H141,2)</f>
        <v>0</v>
      </c>
      <c r="BL141" s="13" t="s">
        <v>83</v>
      </c>
      <c r="BM141" s="141" t="s">
        <v>165</v>
      </c>
    </row>
    <row r="142" spans="2:65" s="1" customFormat="1">
      <c r="B142" s="28"/>
      <c r="D142" s="143" t="s">
        <v>135</v>
      </c>
      <c r="F142" s="144" t="s">
        <v>164</v>
      </c>
      <c r="I142" s="145"/>
      <c r="L142" s="28"/>
      <c r="M142" s="146"/>
      <c r="T142" s="52"/>
      <c r="AT142" s="13" t="s">
        <v>135</v>
      </c>
      <c r="AU142" s="13" t="s">
        <v>85</v>
      </c>
    </row>
    <row r="143" spans="2:65" s="1" customFormat="1" ht="16.5" customHeight="1">
      <c r="B143" s="28"/>
      <c r="C143" s="129" t="s">
        <v>166</v>
      </c>
      <c r="D143" s="129" t="s">
        <v>130</v>
      </c>
      <c r="E143" s="130" t="s">
        <v>167</v>
      </c>
      <c r="F143" s="131" t="s">
        <v>168</v>
      </c>
      <c r="G143" s="132" t="s">
        <v>169</v>
      </c>
      <c r="H143" s="133">
        <v>6</v>
      </c>
      <c r="I143" s="134"/>
      <c r="J143" s="135">
        <f>ROUND(I143*H143,2)</f>
        <v>0</v>
      </c>
      <c r="K143" s="136"/>
      <c r="L143" s="28"/>
      <c r="M143" s="137" t="s">
        <v>1</v>
      </c>
      <c r="N143" s="138" t="s">
        <v>40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170</v>
      </c>
      <c r="AT143" s="141" t="s">
        <v>130</v>
      </c>
      <c r="AU143" s="141" t="s">
        <v>85</v>
      </c>
      <c r="AY143" s="13" t="s">
        <v>127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3" t="s">
        <v>83</v>
      </c>
      <c r="BK143" s="142">
        <f>ROUND(I143*H143,2)</f>
        <v>0</v>
      </c>
      <c r="BL143" s="13" t="s">
        <v>170</v>
      </c>
      <c r="BM143" s="141" t="s">
        <v>171</v>
      </c>
    </row>
    <row r="144" spans="2:65" s="1" customFormat="1">
      <c r="B144" s="28"/>
      <c r="D144" s="143" t="s">
        <v>135</v>
      </c>
      <c r="F144" s="144" t="s">
        <v>172</v>
      </c>
      <c r="I144" s="145"/>
      <c r="L144" s="28"/>
      <c r="M144" s="146"/>
      <c r="T144" s="52"/>
      <c r="AT144" s="13" t="s">
        <v>135</v>
      </c>
      <c r="AU144" s="13" t="s">
        <v>85</v>
      </c>
    </row>
    <row r="145" spans="2:65" s="1" customFormat="1" ht="16.5" customHeight="1">
      <c r="B145" s="28"/>
      <c r="C145" s="147" t="s">
        <v>173</v>
      </c>
      <c r="D145" s="147" t="s">
        <v>152</v>
      </c>
      <c r="E145" s="148" t="s">
        <v>174</v>
      </c>
      <c r="F145" s="149" t="s">
        <v>175</v>
      </c>
      <c r="G145" s="150" t="s">
        <v>169</v>
      </c>
      <c r="H145" s="151">
        <v>6</v>
      </c>
      <c r="I145" s="152"/>
      <c r="J145" s="153">
        <f>ROUND(I145*H145,2)</f>
        <v>0</v>
      </c>
      <c r="K145" s="154"/>
      <c r="L145" s="155"/>
      <c r="M145" s="156" t="s">
        <v>1</v>
      </c>
      <c r="N145" s="157" t="s">
        <v>40</v>
      </c>
      <c r="P145" s="139">
        <f>O145*H145</f>
        <v>0</v>
      </c>
      <c r="Q145" s="139">
        <v>4.4999999999999999E-4</v>
      </c>
      <c r="R145" s="139">
        <f>Q145*H145</f>
        <v>2.7000000000000001E-3</v>
      </c>
      <c r="S145" s="139">
        <v>0</v>
      </c>
      <c r="T145" s="140">
        <f>S145*H145</f>
        <v>0</v>
      </c>
      <c r="AR145" s="141" t="s">
        <v>176</v>
      </c>
      <c r="AT145" s="141" t="s">
        <v>152</v>
      </c>
      <c r="AU145" s="141" t="s">
        <v>85</v>
      </c>
      <c r="AY145" s="13" t="s">
        <v>127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3" t="s">
        <v>83</v>
      </c>
      <c r="BK145" s="142">
        <f>ROUND(I145*H145,2)</f>
        <v>0</v>
      </c>
      <c r="BL145" s="13" t="s">
        <v>170</v>
      </c>
      <c r="BM145" s="141" t="s">
        <v>177</v>
      </c>
    </row>
    <row r="146" spans="2:65" s="1" customFormat="1">
      <c r="B146" s="28"/>
      <c r="D146" s="143" t="s">
        <v>135</v>
      </c>
      <c r="F146" s="144" t="s">
        <v>175</v>
      </c>
      <c r="I146" s="145"/>
      <c r="L146" s="28"/>
      <c r="M146" s="146"/>
      <c r="T146" s="52"/>
      <c r="AT146" s="13" t="s">
        <v>135</v>
      </c>
      <c r="AU146" s="13" t="s">
        <v>85</v>
      </c>
    </row>
    <row r="147" spans="2:65" s="1" customFormat="1" ht="16.5" customHeight="1">
      <c r="B147" s="28"/>
      <c r="C147" s="129" t="s">
        <v>178</v>
      </c>
      <c r="D147" s="129" t="s">
        <v>130</v>
      </c>
      <c r="E147" s="130" t="s">
        <v>179</v>
      </c>
      <c r="F147" s="131" t="s">
        <v>180</v>
      </c>
      <c r="G147" s="132" t="s">
        <v>169</v>
      </c>
      <c r="H147" s="133">
        <v>14</v>
      </c>
      <c r="I147" s="134"/>
      <c r="J147" s="135">
        <f>ROUND(I147*H147,2)</f>
        <v>0</v>
      </c>
      <c r="K147" s="136"/>
      <c r="L147" s="28"/>
      <c r="M147" s="137" t="s">
        <v>1</v>
      </c>
      <c r="N147" s="138" t="s">
        <v>40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170</v>
      </c>
      <c r="AT147" s="141" t="s">
        <v>130</v>
      </c>
      <c r="AU147" s="141" t="s">
        <v>85</v>
      </c>
      <c r="AY147" s="13" t="s">
        <v>127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3" t="s">
        <v>83</v>
      </c>
      <c r="BK147" s="142">
        <f>ROUND(I147*H147,2)</f>
        <v>0</v>
      </c>
      <c r="BL147" s="13" t="s">
        <v>170</v>
      </c>
      <c r="BM147" s="141" t="s">
        <v>181</v>
      </c>
    </row>
    <row r="148" spans="2:65" s="1" customFormat="1">
      <c r="B148" s="28"/>
      <c r="D148" s="143" t="s">
        <v>135</v>
      </c>
      <c r="F148" s="144" t="s">
        <v>182</v>
      </c>
      <c r="I148" s="145"/>
      <c r="L148" s="28"/>
      <c r="M148" s="146"/>
      <c r="T148" s="52"/>
      <c r="AT148" s="13" t="s">
        <v>135</v>
      </c>
      <c r="AU148" s="13" t="s">
        <v>85</v>
      </c>
    </row>
    <row r="149" spans="2:65" s="1" customFormat="1" ht="24.15" customHeight="1">
      <c r="B149" s="28"/>
      <c r="C149" s="147" t="s">
        <v>183</v>
      </c>
      <c r="D149" s="147" t="s">
        <v>152</v>
      </c>
      <c r="E149" s="148" t="s">
        <v>184</v>
      </c>
      <c r="F149" s="149" t="s">
        <v>185</v>
      </c>
      <c r="G149" s="150" t="s">
        <v>169</v>
      </c>
      <c r="H149" s="151">
        <v>12</v>
      </c>
      <c r="I149" s="152"/>
      <c r="J149" s="153">
        <f>ROUND(I149*H149,2)</f>
        <v>0</v>
      </c>
      <c r="K149" s="154"/>
      <c r="L149" s="155"/>
      <c r="M149" s="156" t="s">
        <v>1</v>
      </c>
      <c r="N149" s="157" t="s">
        <v>40</v>
      </c>
      <c r="P149" s="139">
        <f>O149*H149</f>
        <v>0</v>
      </c>
      <c r="Q149" s="139">
        <v>2.5999999999999998E-4</v>
      </c>
      <c r="R149" s="139">
        <f>Q149*H149</f>
        <v>3.1199999999999995E-3</v>
      </c>
      <c r="S149" s="139">
        <v>0</v>
      </c>
      <c r="T149" s="140">
        <f>S149*H149</f>
        <v>0</v>
      </c>
      <c r="AR149" s="141" t="s">
        <v>176</v>
      </c>
      <c r="AT149" s="141" t="s">
        <v>152</v>
      </c>
      <c r="AU149" s="141" t="s">
        <v>85</v>
      </c>
      <c r="AY149" s="13" t="s">
        <v>127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3" t="s">
        <v>83</v>
      </c>
      <c r="BK149" s="142">
        <f>ROUND(I149*H149,2)</f>
        <v>0</v>
      </c>
      <c r="BL149" s="13" t="s">
        <v>170</v>
      </c>
      <c r="BM149" s="141" t="s">
        <v>186</v>
      </c>
    </row>
    <row r="150" spans="2:65" s="1" customFormat="1">
      <c r="B150" s="28"/>
      <c r="D150" s="143" t="s">
        <v>135</v>
      </c>
      <c r="F150" s="144" t="s">
        <v>185</v>
      </c>
      <c r="I150" s="145"/>
      <c r="L150" s="28"/>
      <c r="M150" s="146"/>
      <c r="T150" s="52"/>
      <c r="AT150" s="13" t="s">
        <v>135</v>
      </c>
      <c r="AU150" s="13" t="s">
        <v>85</v>
      </c>
    </row>
    <row r="151" spans="2:65" s="1" customFormat="1" ht="24.15" customHeight="1">
      <c r="B151" s="28"/>
      <c r="C151" s="147" t="s">
        <v>187</v>
      </c>
      <c r="D151" s="147" t="s">
        <v>152</v>
      </c>
      <c r="E151" s="148" t="s">
        <v>188</v>
      </c>
      <c r="F151" s="149" t="s">
        <v>189</v>
      </c>
      <c r="G151" s="150" t="s">
        <v>169</v>
      </c>
      <c r="H151" s="151">
        <v>2</v>
      </c>
      <c r="I151" s="152"/>
      <c r="J151" s="153">
        <f>ROUND(I151*H151,2)</f>
        <v>0</v>
      </c>
      <c r="K151" s="154"/>
      <c r="L151" s="155"/>
      <c r="M151" s="156" t="s">
        <v>1</v>
      </c>
      <c r="N151" s="157" t="s">
        <v>40</v>
      </c>
      <c r="P151" s="139">
        <f>O151*H151</f>
        <v>0</v>
      </c>
      <c r="Q151" s="139">
        <v>6.9999999999999999E-4</v>
      </c>
      <c r="R151" s="139">
        <f>Q151*H151</f>
        <v>1.4E-3</v>
      </c>
      <c r="S151" s="139">
        <v>0</v>
      </c>
      <c r="T151" s="140">
        <f>S151*H151</f>
        <v>0</v>
      </c>
      <c r="AR151" s="141" t="s">
        <v>176</v>
      </c>
      <c r="AT151" s="141" t="s">
        <v>152</v>
      </c>
      <c r="AU151" s="141" t="s">
        <v>85</v>
      </c>
      <c r="AY151" s="13" t="s">
        <v>127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3" t="s">
        <v>83</v>
      </c>
      <c r="BK151" s="142">
        <f>ROUND(I151*H151,2)</f>
        <v>0</v>
      </c>
      <c r="BL151" s="13" t="s">
        <v>170</v>
      </c>
      <c r="BM151" s="141" t="s">
        <v>190</v>
      </c>
    </row>
    <row r="152" spans="2:65" s="1" customFormat="1" ht="19.2">
      <c r="B152" s="28"/>
      <c r="D152" s="143" t="s">
        <v>135</v>
      </c>
      <c r="F152" s="144" t="s">
        <v>189</v>
      </c>
      <c r="I152" s="145"/>
      <c r="L152" s="28"/>
      <c r="M152" s="146"/>
      <c r="T152" s="52"/>
      <c r="AT152" s="13" t="s">
        <v>135</v>
      </c>
      <c r="AU152" s="13" t="s">
        <v>85</v>
      </c>
    </row>
    <row r="153" spans="2:65" s="1" customFormat="1" ht="16.5" customHeight="1">
      <c r="B153" s="28"/>
      <c r="C153" s="129" t="s">
        <v>8</v>
      </c>
      <c r="D153" s="129" t="s">
        <v>130</v>
      </c>
      <c r="E153" s="130" t="s">
        <v>191</v>
      </c>
      <c r="F153" s="131" t="s">
        <v>192</v>
      </c>
      <c r="G153" s="132" t="s">
        <v>169</v>
      </c>
      <c r="H153" s="133">
        <v>2</v>
      </c>
      <c r="I153" s="134"/>
      <c r="J153" s="135">
        <f>ROUND(I153*H153,2)</f>
        <v>0</v>
      </c>
      <c r="K153" s="136"/>
      <c r="L153" s="28"/>
      <c r="M153" s="137" t="s">
        <v>1</v>
      </c>
      <c r="N153" s="138" t="s">
        <v>40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83</v>
      </c>
      <c r="AT153" s="141" t="s">
        <v>130</v>
      </c>
      <c r="AU153" s="141" t="s">
        <v>85</v>
      </c>
      <c r="AY153" s="13" t="s">
        <v>127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3" t="s">
        <v>83</v>
      </c>
      <c r="BK153" s="142">
        <f>ROUND(I153*H153,2)</f>
        <v>0</v>
      </c>
      <c r="BL153" s="13" t="s">
        <v>83</v>
      </c>
      <c r="BM153" s="141" t="s">
        <v>193</v>
      </c>
    </row>
    <row r="154" spans="2:65" s="1" customFormat="1" ht="19.2">
      <c r="B154" s="28"/>
      <c r="D154" s="143" t="s">
        <v>135</v>
      </c>
      <c r="F154" s="144" t="s">
        <v>194</v>
      </c>
      <c r="I154" s="145"/>
      <c r="L154" s="28"/>
      <c r="M154" s="146"/>
      <c r="T154" s="52"/>
      <c r="AT154" s="13" t="s">
        <v>135</v>
      </c>
      <c r="AU154" s="13" t="s">
        <v>85</v>
      </c>
    </row>
    <row r="155" spans="2:65" s="1" customFormat="1" ht="21.75" customHeight="1">
      <c r="B155" s="28"/>
      <c r="C155" s="129" t="s">
        <v>195</v>
      </c>
      <c r="D155" s="129" t="s">
        <v>130</v>
      </c>
      <c r="E155" s="130" t="s">
        <v>196</v>
      </c>
      <c r="F155" s="131" t="s">
        <v>197</v>
      </c>
      <c r="G155" s="132" t="s">
        <v>169</v>
      </c>
      <c r="H155" s="133">
        <v>2</v>
      </c>
      <c r="I155" s="134"/>
      <c r="J155" s="135">
        <f>ROUND(I155*H155,2)</f>
        <v>0</v>
      </c>
      <c r="K155" s="136"/>
      <c r="L155" s="28"/>
      <c r="M155" s="137" t="s">
        <v>1</v>
      </c>
      <c r="N155" s="138" t="s">
        <v>40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83</v>
      </c>
      <c r="AT155" s="141" t="s">
        <v>130</v>
      </c>
      <c r="AU155" s="141" t="s">
        <v>85</v>
      </c>
      <c r="AY155" s="13" t="s">
        <v>127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3" t="s">
        <v>83</v>
      </c>
      <c r="BK155" s="142">
        <f>ROUND(I155*H155,2)</f>
        <v>0</v>
      </c>
      <c r="BL155" s="13" t="s">
        <v>83</v>
      </c>
      <c r="BM155" s="141" t="s">
        <v>198</v>
      </c>
    </row>
    <row r="156" spans="2:65" s="1" customFormat="1" ht="19.2">
      <c r="B156" s="28"/>
      <c r="D156" s="143" t="s">
        <v>135</v>
      </c>
      <c r="F156" s="144" t="s">
        <v>199</v>
      </c>
      <c r="I156" s="145"/>
      <c r="L156" s="28"/>
      <c r="M156" s="146"/>
      <c r="T156" s="52"/>
      <c r="AT156" s="13" t="s">
        <v>135</v>
      </c>
      <c r="AU156" s="13" t="s">
        <v>85</v>
      </c>
    </row>
    <row r="157" spans="2:65" s="1" customFormat="1" ht="16.5" customHeight="1">
      <c r="B157" s="28"/>
      <c r="C157" s="129" t="s">
        <v>200</v>
      </c>
      <c r="D157" s="129" t="s">
        <v>130</v>
      </c>
      <c r="E157" s="130" t="s">
        <v>201</v>
      </c>
      <c r="F157" s="131" t="s">
        <v>202</v>
      </c>
      <c r="G157" s="132" t="s">
        <v>169</v>
      </c>
      <c r="H157" s="133">
        <v>6</v>
      </c>
      <c r="I157" s="134"/>
      <c r="J157" s="135">
        <f>ROUND(I157*H157,2)</f>
        <v>0</v>
      </c>
      <c r="K157" s="136"/>
      <c r="L157" s="28"/>
      <c r="M157" s="137" t="s">
        <v>1</v>
      </c>
      <c r="N157" s="138" t="s">
        <v>40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170</v>
      </c>
      <c r="AT157" s="141" t="s">
        <v>130</v>
      </c>
      <c r="AU157" s="141" t="s">
        <v>85</v>
      </c>
      <c r="AY157" s="13" t="s">
        <v>127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3" t="s">
        <v>83</v>
      </c>
      <c r="BK157" s="142">
        <f>ROUND(I157*H157,2)</f>
        <v>0</v>
      </c>
      <c r="BL157" s="13" t="s">
        <v>170</v>
      </c>
      <c r="BM157" s="141" t="s">
        <v>203</v>
      </c>
    </row>
    <row r="158" spans="2:65" s="1" customFormat="1" ht="19.2">
      <c r="B158" s="28"/>
      <c r="D158" s="143" t="s">
        <v>135</v>
      </c>
      <c r="F158" s="144" t="s">
        <v>204</v>
      </c>
      <c r="I158" s="145"/>
      <c r="L158" s="28"/>
      <c r="M158" s="146"/>
      <c r="T158" s="52"/>
      <c r="AT158" s="13" t="s">
        <v>135</v>
      </c>
      <c r="AU158" s="13" t="s">
        <v>85</v>
      </c>
    </row>
    <row r="159" spans="2:65" s="1" customFormat="1" ht="16.5" customHeight="1">
      <c r="B159" s="28"/>
      <c r="C159" s="147" t="s">
        <v>205</v>
      </c>
      <c r="D159" s="147" t="s">
        <v>152</v>
      </c>
      <c r="E159" s="148" t="s">
        <v>206</v>
      </c>
      <c r="F159" s="149" t="s">
        <v>207</v>
      </c>
      <c r="G159" s="150" t="s">
        <v>169</v>
      </c>
      <c r="H159" s="151">
        <v>6</v>
      </c>
      <c r="I159" s="152"/>
      <c r="J159" s="153">
        <f>ROUND(I159*H159,2)</f>
        <v>0</v>
      </c>
      <c r="K159" s="154"/>
      <c r="L159" s="155"/>
      <c r="M159" s="156" t="s">
        <v>1</v>
      </c>
      <c r="N159" s="157" t="s">
        <v>40</v>
      </c>
      <c r="P159" s="139">
        <f>O159*H159</f>
        <v>0</v>
      </c>
      <c r="Q159" s="139">
        <v>9.58E-3</v>
      </c>
      <c r="R159" s="139">
        <f>Q159*H159</f>
        <v>5.7480000000000003E-2</v>
      </c>
      <c r="S159" s="139">
        <v>0</v>
      </c>
      <c r="T159" s="140">
        <f>S159*H159</f>
        <v>0</v>
      </c>
      <c r="AR159" s="141" t="s">
        <v>176</v>
      </c>
      <c r="AT159" s="141" t="s">
        <v>152</v>
      </c>
      <c r="AU159" s="141" t="s">
        <v>85</v>
      </c>
      <c r="AY159" s="13" t="s">
        <v>127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3" t="s">
        <v>83</v>
      </c>
      <c r="BK159" s="142">
        <f>ROUND(I159*H159,2)</f>
        <v>0</v>
      </c>
      <c r="BL159" s="13" t="s">
        <v>170</v>
      </c>
      <c r="BM159" s="141" t="s">
        <v>208</v>
      </c>
    </row>
    <row r="160" spans="2:65" s="1" customFormat="1">
      <c r="B160" s="28"/>
      <c r="D160" s="143" t="s">
        <v>135</v>
      </c>
      <c r="F160" s="144" t="s">
        <v>207</v>
      </c>
      <c r="I160" s="145"/>
      <c r="L160" s="28"/>
      <c r="M160" s="146"/>
      <c r="T160" s="52"/>
      <c r="AT160" s="13" t="s">
        <v>135</v>
      </c>
      <c r="AU160" s="13" t="s">
        <v>85</v>
      </c>
    </row>
    <row r="161" spans="2:65" s="1" customFormat="1" ht="24.15" customHeight="1">
      <c r="B161" s="28"/>
      <c r="C161" s="129" t="s">
        <v>170</v>
      </c>
      <c r="D161" s="129" t="s">
        <v>130</v>
      </c>
      <c r="E161" s="130" t="s">
        <v>209</v>
      </c>
      <c r="F161" s="131" t="s">
        <v>210</v>
      </c>
      <c r="G161" s="132" t="s">
        <v>133</v>
      </c>
      <c r="H161" s="133">
        <v>0.1</v>
      </c>
      <c r="I161" s="134"/>
      <c r="J161" s="135">
        <f>ROUND(I161*H161,2)</f>
        <v>0</v>
      </c>
      <c r="K161" s="136"/>
      <c r="L161" s="28"/>
      <c r="M161" s="137" t="s">
        <v>1</v>
      </c>
      <c r="N161" s="138" t="s">
        <v>40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83</v>
      </c>
      <c r="AT161" s="141" t="s">
        <v>130</v>
      </c>
      <c r="AU161" s="141" t="s">
        <v>85</v>
      </c>
      <c r="AY161" s="13" t="s">
        <v>127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3" t="s">
        <v>83</v>
      </c>
      <c r="BK161" s="142">
        <f>ROUND(I161*H161,2)</f>
        <v>0</v>
      </c>
      <c r="BL161" s="13" t="s">
        <v>83</v>
      </c>
      <c r="BM161" s="141" t="s">
        <v>211</v>
      </c>
    </row>
    <row r="162" spans="2:65" s="1" customFormat="1" ht="28.8">
      <c r="B162" s="28"/>
      <c r="D162" s="143" t="s">
        <v>135</v>
      </c>
      <c r="F162" s="144" t="s">
        <v>212</v>
      </c>
      <c r="I162" s="145"/>
      <c r="L162" s="28"/>
      <c r="M162" s="146"/>
      <c r="T162" s="52"/>
      <c r="AT162" s="13" t="s">
        <v>135</v>
      </c>
      <c r="AU162" s="13" t="s">
        <v>85</v>
      </c>
    </row>
    <row r="163" spans="2:65" s="11" customFormat="1" ht="25.95" customHeight="1">
      <c r="B163" s="117"/>
      <c r="D163" s="118" t="s">
        <v>74</v>
      </c>
      <c r="E163" s="119" t="s">
        <v>152</v>
      </c>
      <c r="F163" s="119" t="s">
        <v>213</v>
      </c>
      <c r="I163" s="120"/>
      <c r="J163" s="121">
        <f>BK163</f>
        <v>0</v>
      </c>
      <c r="L163" s="117"/>
      <c r="M163" s="122"/>
      <c r="P163" s="123">
        <f>P164+P173</f>
        <v>0</v>
      </c>
      <c r="R163" s="123">
        <f>R164+R173</f>
        <v>13.956010000000001</v>
      </c>
      <c r="T163" s="124">
        <f>T164+T173</f>
        <v>0</v>
      </c>
      <c r="AR163" s="118" t="s">
        <v>145</v>
      </c>
      <c r="AT163" s="125" t="s">
        <v>74</v>
      </c>
      <c r="AU163" s="125" t="s">
        <v>75</v>
      </c>
      <c r="AY163" s="118" t="s">
        <v>127</v>
      </c>
      <c r="BK163" s="126">
        <f>BK164+BK173</f>
        <v>0</v>
      </c>
    </row>
    <row r="164" spans="2:65" s="11" customFormat="1" ht="22.95" customHeight="1">
      <c r="B164" s="117"/>
      <c r="D164" s="118" t="s">
        <v>74</v>
      </c>
      <c r="E164" s="127" t="s">
        <v>214</v>
      </c>
      <c r="F164" s="127" t="s">
        <v>215</v>
      </c>
      <c r="I164" s="120"/>
      <c r="J164" s="128">
        <f>BK164</f>
        <v>0</v>
      </c>
      <c r="L164" s="117"/>
      <c r="M164" s="122"/>
      <c r="P164" s="123">
        <f>SUM(P165:P172)</f>
        <v>0</v>
      </c>
      <c r="R164" s="123">
        <f>SUM(R165:R172)</f>
        <v>0</v>
      </c>
      <c r="T164" s="124">
        <f>SUM(T165:T172)</f>
        <v>0</v>
      </c>
      <c r="AR164" s="118" t="s">
        <v>145</v>
      </c>
      <c r="AT164" s="125" t="s">
        <v>74</v>
      </c>
      <c r="AU164" s="125" t="s">
        <v>83</v>
      </c>
      <c r="AY164" s="118" t="s">
        <v>127</v>
      </c>
      <c r="BK164" s="126">
        <f>SUM(BK165:BK172)</f>
        <v>0</v>
      </c>
    </row>
    <row r="165" spans="2:65" s="1" customFormat="1" ht="16.5" customHeight="1">
      <c r="B165" s="28"/>
      <c r="C165" s="129" t="s">
        <v>216</v>
      </c>
      <c r="D165" s="129" t="s">
        <v>130</v>
      </c>
      <c r="E165" s="130" t="s">
        <v>217</v>
      </c>
      <c r="F165" s="131" t="s">
        <v>218</v>
      </c>
      <c r="G165" s="132" t="s">
        <v>169</v>
      </c>
      <c r="H165" s="133">
        <v>3</v>
      </c>
      <c r="I165" s="134"/>
      <c r="J165" s="135">
        <f>ROUND(I165*H165,2)</f>
        <v>0</v>
      </c>
      <c r="K165" s="136"/>
      <c r="L165" s="28"/>
      <c r="M165" s="137" t="s">
        <v>1</v>
      </c>
      <c r="N165" s="138" t="s">
        <v>40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219</v>
      </c>
      <c r="AT165" s="141" t="s">
        <v>130</v>
      </c>
      <c r="AU165" s="141" t="s">
        <v>85</v>
      </c>
      <c r="AY165" s="13" t="s">
        <v>127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3" t="s">
        <v>83</v>
      </c>
      <c r="BK165" s="142">
        <f>ROUND(I165*H165,2)</f>
        <v>0</v>
      </c>
      <c r="BL165" s="13" t="s">
        <v>219</v>
      </c>
      <c r="BM165" s="141" t="s">
        <v>220</v>
      </c>
    </row>
    <row r="166" spans="2:65" s="1" customFormat="1" ht="19.2">
      <c r="B166" s="28"/>
      <c r="D166" s="143" t="s">
        <v>135</v>
      </c>
      <c r="F166" s="144" t="s">
        <v>221</v>
      </c>
      <c r="I166" s="145"/>
      <c r="L166" s="28"/>
      <c r="M166" s="146"/>
      <c r="T166" s="52"/>
      <c r="AT166" s="13" t="s">
        <v>135</v>
      </c>
      <c r="AU166" s="13" t="s">
        <v>85</v>
      </c>
    </row>
    <row r="167" spans="2:65" s="1" customFormat="1" ht="16.5" customHeight="1">
      <c r="B167" s="28"/>
      <c r="C167" s="147" t="s">
        <v>222</v>
      </c>
      <c r="D167" s="147" t="s">
        <v>152</v>
      </c>
      <c r="E167" s="148" t="s">
        <v>145</v>
      </c>
      <c r="F167" s="149" t="s">
        <v>223</v>
      </c>
      <c r="G167" s="150" t="s">
        <v>224</v>
      </c>
      <c r="H167" s="151">
        <v>3</v>
      </c>
      <c r="I167" s="152"/>
      <c r="J167" s="153">
        <f>ROUND(I167*H167,2)</f>
        <v>0</v>
      </c>
      <c r="K167" s="154"/>
      <c r="L167" s="155"/>
      <c r="M167" s="156" t="s">
        <v>1</v>
      </c>
      <c r="N167" s="157" t="s">
        <v>40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225</v>
      </c>
      <c r="AT167" s="141" t="s">
        <v>152</v>
      </c>
      <c r="AU167" s="141" t="s">
        <v>85</v>
      </c>
      <c r="AY167" s="13" t="s">
        <v>127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3" t="s">
        <v>83</v>
      </c>
      <c r="BK167" s="142">
        <f>ROUND(I167*H167,2)</f>
        <v>0</v>
      </c>
      <c r="BL167" s="13" t="s">
        <v>219</v>
      </c>
      <c r="BM167" s="141" t="s">
        <v>226</v>
      </c>
    </row>
    <row r="168" spans="2:65" s="1" customFormat="1">
      <c r="B168" s="28"/>
      <c r="D168" s="143" t="s">
        <v>135</v>
      </c>
      <c r="F168" s="144" t="s">
        <v>227</v>
      </c>
      <c r="I168" s="145"/>
      <c r="L168" s="28"/>
      <c r="M168" s="146"/>
      <c r="T168" s="52"/>
      <c r="AT168" s="13" t="s">
        <v>135</v>
      </c>
      <c r="AU168" s="13" t="s">
        <v>85</v>
      </c>
    </row>
    <row r="169" spans="2:65" s="1" customFormat="1" ht="16.5" customHeight="1">
      <c r="B169" s="28"/>
      <c r="C169" s="147" t="s">
        <v>228</v>
      </c>
      <c r="D169" s="147" t="s">
        <v>152</v>
      </c>
      <c r="E169" s="148" t="s">
        <v>85</v>
      </c>
      <c r="F169" s="149" t="s">
        <v>229</v>
      </c>
      <c r="G169" s="150" t="s">
        <v>224</v>
      </c>
      <c r="H169" s="151">
        <v>1</v>
      </c>
      <c r="I169" s="152"/>
      <c r="J169" s="153">
        <f>ROUND(I169*H169,2)</f>
        <v>0</v>
      </c>
      <c r="K169" s="154"/>
      <c r="L169" s="155"/>
      <c r="M169" s="156" t="s">
        <v>1</v>
      </c>
      <c r="N169" s="157" t="s">
        <v>40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225</v>
      </c>
      <c r="AT169" s="141" t="s">
        <v>152</v>
      </c>
      <c r="AU169" s="141" t="s">
        <v>85</v>
      </c>
      <c r="AY169" s="13" t="s">
        <v>127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3" t="s">
        <v>83</v>
      </c>
      <c r="BK169" s="142">
        <f>ROUND(I169*H169,2)</f>
        <v>0</v>
      </c>
      <c r="BL169" s="13" t="s">
        <v>219</v>
      </c>
      <c r="BM169" s="141" t="s">
        <v>230</v>
      </c>
    </row>
    <row r="170" spans="2:65" s="1" customFormat="1">
      <c r="B170" s="28"/>
      <c r="D170" s="143" t="s">
        <v>135</v>
      </c>
      <c r="F170" s="144" t="s">
        <v>231</v>
      </c>
      <c r="I170" s="145"/>
      <c r="L170" s="28"/>
      <c r="M170" s="146"/>
      <c r="T170" s="52"/>
      <c r="AT170" s="13" t="s">
        <v>135</v>
      </c>
      <c r="AU170" s="13" t="s">
        <v>85</v>
      </c>
    </row>
    <row r="171" spans="2:65" s="1" customFormat="1" ht="24.15" customHeight="1">
      <c r="B171" s="28"/>
      <c r="C171" s="129" t="s">
        <v>232</v>
      </c>
      <c r="D171" s="129" t="s">
        <v>130</v>
      </c>
      <c r="E171" s="130" t="s">
        <v>233</v>
      </c>
      <c r="F171" s="131" t="s">
        <v>234</v>
      </c>
      <c r="G171" s="132" t="s">
        <v>169</v>
      </c>
      <c r="H171" s="133">
        <v>1</v>
      </c>
      <c r="I171" s="134"/>
      <c r="J171" s="135">
        <f>ROUND(I171*H171,2)</f>
        <v>0</v>
      </c>
      <c r="K171" s="136"/>
      <c r="L171" s="28"/>
      <c r="M171" s="137" t="s">
        <v>1</v>
      </c>
      <c r="N171" s="138" t="s">
        <v>40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83</v>
      </c>
      <c r="AT171" s="141" t="s">
        <v>130</v>
      </c>
      <c r="AU171" s="141" t="s">
        <v>85</v>
      </c>
      <c r="AY171" s="13" t="s">
        <v>127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3" t="s">
        <v>83</v>
      </c>
      <c r="BK171" s="142">
        <f>ROUND(I171*H171,2)</f>
        <v>0</v>
      </c>
      <c r="BL171" s="13" t="s">
        <v>83</v>
      </c>
      <c r="BM171" s="141" t="s">
        <v>235</v>
      </c>
    </row>
    <row r="172" spans="2:65" s="1" customFormat="1" ht="19.2">
      <c r="B172" s="28"/>
      <c r="D172" s="143" t="s">
        <v>135</v>
      </c>
      <c r="F172" s="144" t="s">
        <v>236</v>
      </c>
      <c r="I172" s="145"/>
      <c r="L172" s="28"/>
      <c r="M172" s="146"/>
      <c r="T172" s="52"/>
      <c r="AT172" s="13" t="s">
        <v>135</v>
      </c>
      <c r="AU172" s="13" t="s">
        <v>85</v>
      </c>
    </row>
    <row r="173" spans="2:65" s="11" customFormat="1" ht="22.95" customHeight="1">
      <c r="B173" s="117"/>
      <c r="D173" s="118" t="s">
        <v>74</v>
      </c>
      <c r="E173" s="127" t="s">
        <v>237</v>
      </c>
      <c r="F173" s="127" t="s">
        <v>238</v>
      </c>
      <c r="I173" s="120"/>
      <c r="J173" s="128">
        <f>BK173</f>
        <v>0</v>
      </c>
      <c r="L173" s="117"/>
      <c r="M173" s="122"/>
      <c r="P173" s="123">
        <f>SUM(P174:P205)</f>
        <v>0</v>
      </c>
      <c r="R173" s="123">
        <f>SUM(R174:R205)</f>
        <v>13.956010000000001</v>
      </c>
      <c r="T173" s="124">
        <f>SUM(T174:T205)</f>
        <v>0</v>
      </c>
      <c r="AR173" s="118" t="s">
        <v>145</v>
      </c>
      <c r="AT173" s="125" t="s">
        <v>74</v>
      </c>
      <c r="AU173" s="125" t="s">
        <v>83</v>
      </c>
      <c r="AY173" s="118" t="s">
        <v>127</v>
      </c>
      <c r="BK173" s="126">
        <f>SUM(BK174:BK205)</f>
        <v>0</v>
      </c>
    </row>
    <row r="174" spans="2:65" s="1" customFormat="1" ht="16.5" customHeight="1">
      <c r="B174" s="28"/>
      <c r="C174" s="129" t="s">
        <v>7</v>
      </c>
      <c r="D174" s="129" t="s">
        <v>130</v>
      </c>
      <c r="E174" s="130" t="s">
        <v>239</v>
      </c>
      <c r="F174" s="131" t="s">
        <v>240</v>
      </c>
      <c r="G174" s="132" t="s">
        <v>241</v>
      </c>
      <c r="H174" s="133">
        <v>30</v>
      </c>
      <c r="I174" s="134"/>
      <c r="J174" s="135">
        <f>ROUND(I174*H174,2)</f>
        <v>0</v>
      </c>
      <c r="K174" s="136"/>
      <c r="L174" s="28"/>
      <c r="M174" s="137" t="s">
        <v>1</v>
      </c>
      <c r="N174" s="138" t="s">
        <v>40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83</v>
      </c>
      <c r="AT174" s="141" t="s">
        <v>130</v>
      </c>
      <c r="AU174" s="141" t="s">
        <v>85</v>
      </c>
      <c r="AY174" s="13" t="s">
        <v>127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3" t="s">
        <v>83</v>
      </c>
      <c r="BK174" s="142">
        <f>ROUND(I174*H174,2)</f>
        <v>0</v>
      </c>
      <c r="BL174" s="13" t="s">
        <v>83</v>
      </c>
      <c r="BM174" s="141" t="s">
        <v>242</v>
      </c>
    </row>
    <row r="175" spans="2:65" s="1" customFormat="1" ht="28.8">
      <c r="B175" s="28"/>
      <c r="D175" s="143" t="s">
        <v>135</v>
      </c>
      <c r="F175" s="144" t="s">
        <v>243</v>
      </c>
      <c r="I175" s="145"/>
      <c r="L175" s="28"/>
      <c r="M175" s="146"/>
      <c r="T175" s="52"/>
      <c r="AT175" s="13" t="s">
        <v>135</v>
      </c>
      <c r="AU175" s="13" t="s">
        <v>85</v>
      </c>
    </row>
    <row r="176" spans="2:65" s="1" customFormat="1" ht="24.15" customHeight="1">
      <c r="B176" s="28"/>
      <c r="C176" s="129" t="s">
        <v>244</v>
      </c>
      <c r="D176" s="129" t="s">
        <v>130</v>
      </c>
      <c r="E176" s="130" t="s">
        <v>245</v>
      </c>
      <c r="F176" s="131" t="s">
        <v>246</v>
      </c>
      <c r="G176" s="132" t="s">
        <v>247</v>
      </c>
      <c r="H176" s="133">
        <v>21</v>
      </c>
      <c r="I176" s="134"/>
      <c r="J176" s="135">
        <f>ROUND(I176*H176,2)</f>
        <v>0</v>
      </c>
      <c r="K176" s="136"/>
      <c r="L176" s="28"/>
      <c r="M176" s="137" t="s">
        <v>1</v>
      </c>
      <c r="N176" s="138" t="s">
        <v>40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83</v>
      </c>
      <c r="AT176" s="141" t="s">
        <v>130</v>
      </c>
      <c r="AU176" s="141" t="s">
        <v>85</v>
      </c>
      <c r="AY176" s="13" t="s">
        <v>127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3" t="s">
        <v>83</v>
      </c>
      <c r="BK176" s="142">
        <f>ROUND(I176*H176,2)</f>
        <v>0</v>
      </c>
      <c r="BL176" s="13" t="s">
        <v>83</v>
      </c>
      <c r="BM176" s="141" t="s">
        <v>248</v>
      </c>
    </row>
    <row r="177" spans="2:65" s="1" customFormat="1" ht="38.4">
      <c r="B177" s="28"/>
      <c r="D177" s="143" t="s">
        <v>135</v>
      </c>
      <c r="F177" s="144" t="s">
        <v>249</v>
      </c>
      <c r="I177" s="145"/>
      <c r="L177" s="28"/>
      <c r="M177" s="146"/>
      <c r="T177" s="52"/>
      <c r="AT177" s="13" t="s">
        <v>135</v>
      </c>
      <c r="AU177" s="13" t="s">
        <v>85</v>
      </c>
    </row>
    <row r="178" spans="2:65" s="1" customFormat="1" ht="16.5" customHeight="1">
      <c r="B178" s="28"/>
      <c r="C178" s="129" t="s">
        <v>250</v>
      </c>
      <c r="D178" s="129" t="s">
        <v>130</v>
      </c>
      <c r="E178" s="130" t="s">
        <v>251</v>
      </c>
      <c r="F178" s="131" t="s">
        <v>252</v>
      </c>
      <c r="G178" s="132" t="s">
        <v>247</v>
      </c>
      <c r="H178" s="133">
        <v>13</v>
      </c>
      <c r="I178" s="134"/>
      <c r="J178" s="135">
        <f>ROUND(I178*H178,2)</f>
        <v>0</v>
      </c>
      <c r="K178" s="136"/>
      <c r="L178" s="28"/>
      <c r="M178" s="137" t="s">
        <v>1</v>
      </c>
      <c r="N178" s="138" t="s">
        <v>40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219</v>
      </c>
      <c r="AT178" s="141" t="s">
        <v>130</v>
      </c>
      <c r="AU178" s="141" t="s">
        <v>85</v>
      </c>
      <c r="AY178" s="13" t="s">
        <v>127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3" t="s">
        <v>83</v>
      </c>
      <c r="BK178" s="142">
        <f>ROUND(I178*H178,2)</f>
        <v>0</v>
      </c>
      <c r="BL178" s="13" t="s">
        <v>219</v>
      </c>
      <c r="BM178" s="141" t="s">
        <v>253</v>
      </c>
    </row>
    <row r="179" spans="2:65" s="1" customFormat="1" ht="28.8">
      <c r="B179" s="28"/>
      <c r="D179" s="143" t="s">
        <v>135</v>
      </c>
      <c r="F179" s="144" t="s">
        <v>254</v>
      </c>
      <c r="I179" s="145"/>
      <c r="L179" s="28"/>
      <c r="M179" s="146"/>
      <c r="T179" s="52"/>
      <c r="AT179" s="13" t="s">
        <v>135</v>
      </c>
      <c r="AU179" s="13" t="s">
        <v>85</v>
      </c>
    </row>
    <row r="180" spans="2:65" s="1" customFormat="1" ht="24.15" customHeight="1">
      <c r="B180" s="28"/>
      <c r="C180" s="129" t="s">
        <v>255</v>
      </c>
      <c r="D180" s="129" t="s">
        <v>130</v>
      </c>
      <c r="E180" s="130" t="s">
        <v>256</v>
      </c>
      <c r="F180" s="131" t="s">
        <v>257</v>
      </c>
      <c r="G180" s="132" t="s">
        <v>148</v>
      </c>
      <c r="H180" s="133">
        <v>26</v>
      </c>
      <c r="I180" s="134"/>
      <c r="J180" s="135">
        <f>ROUND(I180*H180,2)</f>
        <v>0</v>
      </c>
      <c r="K180" s="136"/>
      <c r="L180" s="28"/>
      <c r="M180" s="137" t="s">
        <v>1</v>
      </c>
      <c r="N180" s="138" t="s">
        <v>40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219</v>
      </c>
      <c r="AT180" s="141" t="s">
        <v>130</v>
      </c>
      <c r="AU180" s="141" t="s">
        <v>85</v>
      </c>
      <c r="AY180" s="13" t="s">
        <v>127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3" t="s">
        <v>83</v>
      </c>
      <c r="BK180" s="142">
        <f>ROUND(I180*H180,2)</f>
        <v>0</v>
      </c>
      <c r="BL180" s="13" t="s">
        <v>219</v>
      </c>
      <c r="BM180" s="141" t="s">
        <v>258</v>
      </c>
    </row>
    <row r="181" spans="2:65" s="1" customFormat="1" ht="38.4">
      <c r="B181" s="28"/>
      <c r="D181" s="143" t="s">
        <v>135</v>
      </c>
      <c r="F181" s="144" t="s">
        <v>259</v>
      </c>
      <c r="I181" s="145"/>
      <c r="L181" s="28"/>
      <c r="M181" s="146"/>
      <c r="T181" s="52"/>
      <c r="AT181" s="13" t="s">
        <v>135</v>
      </c>
      <c r="AU181" s="13" t="s">
        <v>85</v>
      </c>
    </row>
    <row r="182" spans="2:65" s="1" customFormat="1" ht="16.5" customHeight="1">
      <c r="B182" s="28"/>
      <c r="C182" s="129" t="s">
        <v>260</v>
      </c>
      <c r="D182" s="129" t="s">
        <v>130</v>
      </c>
      <c r="E182" s="130" t="s">
        <v>261</v>
      </c>
      <c r="F182" s="131" t="s">
        <v>262</v>
      </c>
      <c r="G182" s="132" t="s">
        <v>224</v>
      </c>
      <c r="H182" s="133">
        <v>7</v>
      </c>
      <c r="I182" s="134"/>
      <c r="J182" s="135">
        <f>ROUND(I182*H182,2)</f>
        <v>0</v>
      </c>
      <c r="K182" s="136"/>
      <c r="L182" s="28"/>
      <c r="M182" s="137" t="s">
        <v>1</v>
      </c>
      <c r="N182" s="138" t="s">
        <v>40</v>
      </c>
      <c r="P182" s="139">
        <f>O182*H182</f>
        <v>0</v>
      </c>
      <c r="Q182" s="139">
        <v>0.38424999999999998</v>
      </c>
      <c r="R182" s="139">
        <f>Q182*H182</f>
        <v>2.6897500000000001</v>
      </c>
      <c r="S182" s="139">
        <v>0</v>
      </c>
      <c r="T182" s="140">
        <f>S182*H182</f>
        <v>0</v>
      </c>
      <c r="AR182" s="141" t="s">
        <v>83</v>
      </c>
      <c r="AT182" s="141" t="s">
        <v>130</v>
      </c>
      <c r="AU182" s="141" t="s">
        <v>85</v>
      </c>
      <c r="AY182" s="13" t="s">
        <v>127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3" t="s">
        <v>83</v>
      </c>
      <c r="BK182" s="142">
        <f>ROUND(I182*H182,2)</f>
        <v>0</v>
      </c>
      <c r="BL182" s="13" t="s">
        <v>83</v>
      </c>
      <c r="BM182" s="141" t="s">
        <v>263</v>
      </c>
    </row>
    <row r="183" spans="2:65" s="1" customFormat="1" ht="38.4">
      <c r="B183" s="28"/>
      <c r="D183" s="143" t="s">
        <v>135</v>
      </c>
      <c r="F183" s="144" t="s">
        <v>264</v>
      </c>
      <c r="I183" s="145"/>
      <c r="L183" s="28"/>
      <c r="M183" s="146"/>
      <c r="T183" s="52"/>
      <c r="AT183" s="13" t="s">
        <v>135</v>
      </c>
      <c r="AU183" s="13" t="s">
        <v>85</v>
      </c>
    </row>
    <row r="184" spans="2:65" s="1" customFormat="1" ht="24.15" customHeight="1">
      <c r="B184" s="28"/>
      <c r="C184" s="129" t="s">
        <v>265</v>
      </c>
      <c r="D184" s="129" t="s">
        <v>130</v>
      </c>
      <c r="E184" s="130" t="s">
        <v>266</v>
      </c>
      <c r="F184" s="131" t="s">
        <v>267</v>
      </c>
      <c r="G184" s="132" t="s">
        <v>148</v>
      </c>
      <c r="H184" s="133">
        <v>26</v>
      </c>
      <c r="I184" s="134"/>
      <c r="J184" s="135">
        <f>ROUND(I184*H184,2)</f>
        <v>0</v>
      </c>
      <c r="K184" s="136"/>
      <c r="L184" s="28"/>
      <c r="M184" s="137" t="s">
        <v>1</v>
      </c>
      <c r="N184" s="138" t="s">
        <v>40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219</v>
      </c>
      <c r="AT184" s="141" t="s">
        <v>130</v>
      </c>
      <c r="AU184" s="141" t="s">
        <v>85</v>
      </c>
      <c r="AY184" s="13" t="s">
        <v>127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3" t="s">
        <v>83</v>
      </c>
      <c r="BK184" s="142">
        <f>ROUND(I184*H184,2)</f>
        <v>0</v>
      </c>
      <c r="BL184" s="13" t="s">
        <v>219</v>
      </c>
      <c r="BM184" s="141" t="s">
        <v>268</v>
      </c>
    </row>
    <row r="185" spans="2:65" s="1" customFormat="1" ht="28.8">
      <c r="B185" s="28"/>
      <c r="D185" s="143" t="s">
        <v>135</v>
      </c>
      <c r="F185" s="144" t="s">
        <v>269</v>
      </c>
      <c r="I185" s="145"/>
      <c r="L185" s="28"/>
      <c r="M185" s="146"/>
      <c r="T185" s="52"/>
      <c r="AT185" s="13" t="s">
        <v>135</v>
      </c>
      <c r="AU185" s="13" t="s">
        <v>85</v>
      </c>
    </row>
    <row r="186" spans="2:65" s="1" customFormat="1" ht="21.75" customHeight="1">
      <c r="B186" s="28"/>
      <c r="C186" s="129" t="s">
        <v>270</v>
      </c>
      <c r="D186" s="129" t="s">
        <v>130</v>
      </c>
      <c r="E186" s="130" t="s">
        <v>271</v>
      </c>
      <c r="F186" s="131" t="s">
        <v>272</v>
      </c>
      <c r="G186" s="132" t="s">
        <v>247</v>
      </c>
      <c r="H186" s="133">
        <v>8</v>
      </c>
      <c r="I186" s="134"/>
      <c r="J186" s="135">
        <f>ROUND(I186*H186,2)</f>
        <v>0</v>
      </c>
      <c r="K186" s="136"/>
      <c r="L186" s="28"/>
      <c r="M186" s="137" t="s">
        <v>1</v>
      </c>
      <c r="N186" s="138" t="s">
        <v>40</v>
      </c>
      <c r="P186" s="139">
        <f>O186*H186</f>
        <v>0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AR186" s="141" t="s">
        <v>83</v>
      </c>
      <c r="AT186" s="141" t="s">
        <v>130</v>
      </c>
      <c r="AU186" s="141" t="s">
        <v>85</v>
      </c>
      <c r="AY186" s="13" t="s">
        <v>127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3" t="s">
        <v>83</v>
      </c>
      <c r="BK186" s="142">
        <f>ROUND(I186*H186,2)</f>
        <v>0</v>
      </c>
      <c r="BL186" s="13" t="s">
        <v>83</v>
      </c>
      <c r="BM186" s="141" t="s">
        <v>273</v>
      </c>
    </row>
    <row r="187" spans="2:65" s="1" customFormat="1" ht="28.8">
      <c r="B187" s="28"/>
      <c r="D187" s="143" t="s">
        <v>135</v>
      </c>
      <c r="F187" s="144" t="s">
        <v>274</v>
      </c>
      <c r="I187" s="145"/>
      <c r="L187" s="28"/>
      <c r="M187" s="146"/>
      <c r="T187" s="52"/>
      <c r="AT187" s="13" t="s">
        <v>135</v>
      </c>
      <c r="AU187" s="13" t="s">
        <v>85</v>
      </c>
    </row>
    <row r="188" spans="2:65" s="1" customFormat="1" ht="16.5" customHeight="1">
      <c r="B188" s="28"/>
      <c r="C188" s="129" t="s">
        <v>275</v>
      </c>
      <c r="D188" s="129" t="s">
        <v>130</v>
      </c>
      <c r="E188" s="130" t="s">
        <v>276</v>
      </c>
      <c r="F188" s="131" t="s">
        <v>277</v>
      </c>
      <c r="G188" s="132" t="s">
        <v>133</v>
      </c>
      <c r="H188" s="133">
        <v>8</v>
      </c>
      <c r="I188" s="134"/>
      <c r="J188" s="135">
        <f>ROUND(I188*H188,2)</f>
        <v>0</v>
      </c>
      <c r="K188" s="136"/>
      <c r="L188" s="28"/>
      <c r="M188" s="137" t="s">
        <v>1</v>
      </c>
      <c r="N188" s="138" t="s">
        <v>40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83</v>
      </c>
      <c r="AT188" s="141" t="s">
        <v>130</v>
      </c>
      <c r="AU188" s="141" t="s">
        <v>85</v>
      </c>
      <c r="AY188" s="13" t="s">
        <v>127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3" t="s">
        <v>83</v>
      </c>
      <c r="BK188" s="142">
        <f>ROUND(I188*H188,2)</f>
        <v>0</v>
      </c>
      <c r="BL188" s="13" t="s">
        <v>83</v>
      </c>
      <c r="BM188" s="141" t="s">
        <v>278</v>
      </c>
    </row>
    <row r="189" spans="2:65" s="1" customFormat="1" ht="19.2">
      <c r="B189" s="28"/>
      <c r="D189" s="143" t="s">
        <v>135</v>
      </c>
      <c r="F189" s="144" t="s">
        <v>279</v>
      </c>
      <c r="I189" s="145"/>
      <c r="L189" s="28"/>
      <c r="M189" s="146"/>
      <c r="T189" s="52"/>
      <c r="AT189" s="13" t="s">
        <v>135</v>
      </c>
      <c r="AU189" s="13" t="s">
        <v>85</v>
      </c>
    </row>
    <row r="190" spans="2:65" s="1" customFormat="1" ht="24.15" customHeight="1">
      <c r="B190" s="28"/>
      <c r="C190" s="129" t="s">
        <v>280</v>
      </c>
      <c r="D190" s="129" t="s">
        <v>130</v>
      </c>
      <c r="E190" s="130" t="s">
        <v>281</v>
      </c>
      <c r="F190" s="131" t="s">
        <v>282</v>
      </c>
      <c r="G190" s="132" t="s">
        <v>133</v>
      </c>
      <c r="H190" s="133">
        <v>8</v>
      </c>
      <c r="I190" s="134"/>
      <c r="J190" s="135">
        <f>ROUND(I190*H190,2)</f>
        <v>0</v>
      </c>
      <c r="K190" s="136"/>
      <c r="L190" s="28"/>
      <c r="M190" s="137" t="s">
        <v>1</v>
      </c>
      <c r="N190" s="138" t="s">
        <v>40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83</v>
      </c>
      <c r="AT190" s="141" t="s">
        <v>130</v>
      </c>
      <c r="AU190" s="141" t="s">
        <v>85</v>
      </c>
      <c r="AY190" s="13" t="s">
        <v>127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3" t="s">
        <v>83</v>
      </c>
      <c r="BK190" s="142">
        <f>ROUND(I190*H190,2)</f>
        <v>0</v>
      </c>
      <c r="BL190" s="13" t="s">
        <v>83</v>
      </c>
      <c r="BM190" s="141" t="s">
        <v>283</v>
      </c>
    </row>
    <row r="191" spans="2:65" s="1" customFormat="1" ht="28.8">
      <c r="B191" s="28"/>
      <c r="D191" s="143" t="s">
        <v>135</v>
      </c>
      <c r="F191" s="144" t="s">
        <v>284</v>
      </c>
      <c r="I191" s="145"/>
      <c r="L191" s="28"/>
      <c r="M191" s="146"/>
      <c r="T191" s="52"/>
      <c r="AT191" s="13" t="s">
        <v>135</v>
      </c>
      <c r="AU191" s="13" t="s">
        <v>85</v>
      </c>
    </row>
    <row r="192" spans="2:65" s="1" customFormat="1" ht="16.5" customHeight="1">
      <c r="B192" s="28"/>
      <c r="C192" s="129" t="s">
        <v>285</v>
      </c>
      <c r="D192" s="129" t="s">
        <v>130</v>
      </c>
      <c r="E192" s="130" t="s">
        <v>286</v>
      </c>
      <c r="F192" s="131" t="s">
        <v>287</v>
      </c>
      <c r="G192" s="132" t="s">
        <v>241</v>
      </c>
      <c r="H192" s="133">
        <v>12</v>
      </c>
      <c r="I192" s="134"/>
      <c r="J192" s="135">
        <f>ROUND(I192*H192,2)</f>
        <v>0</v>
      </c>
      <c r="K192" s="136"/>
      <c r="L192" s="28"/>
      <c r="M192" s="137" t="s">
        <v>1</v>
      </c>
      <c r="N192" s="138" t="s">
        <v>40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83</v>
      </c>
      <c r="AT192" s="141" t="s">
        <v>130</v>
      </c>
      <c r="AU192" s="141" t="s">
        <v>85</v>
      </c>
      <c r="AY192" s="13" t="s">
        <v>127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3" t="s">
        <v>83</v>
      </c>
      <c r="BK192" s="142">
        <f>ROUND(I192*H192,2)</f>
        <v>0</v>
      </c>
      <c r="BL192" s="13" t="s">
        <v>83</v>
      </c>
      <c r="BM192" s="141" t="s">
        <v>288</v>
      </c>
    </row>
    <row r="193" spans="2:65" s="1" customFormat="1">
      <c r="B193" s="28"/>
      <c r="D193" s="143" t="s">
        <v>135</v>
      </c>
      <c r="F193" s="144" t="s">
        <v>289</v>
      </c>
      <c r="I193" s="145"/>
      <c r="L193" s="28"/>
      <c r="M193" s="146"/>
      <c r="T193" s="52"/>
      <c r="AT193" s="13" t="s">
        <v>135</v>
      </c>
      <c r="AU193" s="13" t="s">
        <v>85</v>
      </c>
    </row>
    <row r="194" spans="2:65" s="1" customFormat="1" ht="16.5" customHeight="1">
      <c r="B194" s="28"/>
      <c r="C194" s="129" t="s">
        <v>290</v>
      </c>
      <c r="D194" s="129" t="s">
        <v>130</v>
      </c>
      <c r="E194" s="130" t="s">
        <v>291</v>
      </c>
      <c r="F194" s="131" t="s">
        <v>292</v>
      </c>
      <c r="G194" s="132" t="s">
        <v>241</v>
      </c>
      <c r="H194" s="133">
        <v>12</v>
      </c>
      <c r="I194" s="134"/>
      <c r="J194" s="135">
        <f>ROUND(I194*H194,2)</f>
        <v>0</v>
      </c>
      <c r="K194" s="136"/>
      <c r="L194" s="28"/>
      <c r="M194" s="137" t="s">
        <v>1</v>
      </c>
      <c r="N194" s="138" t="s">
        <v>40</v>
      </c>
      <c r="P194" s="139">
        <f>O194*H194</f>
        <v>0</v>
      </c>
      <c r="Q194" s="139">
        <v>3.0000000000000001E-5</v>
      </c>
      <c r="R194" s="139">
        <f>Q194*H194</f>
        <v>3.6000000000000002E-4</v>
      </c>
      <c r="S194" s="139">
        <v>0</v>
      </c>
      <c r="T194" s="140">
        <f>S194*H194</f>
        <v>0</v>
      </c>
      <c r="AR194" s="141" t="s">
        <v>83</v>
      </c>
      <c r="AT194" s="141" t="s">
        <v>130</v>
      </c>
      <c r="AU194" s="141" t="s">
        <v>85</v>
      </c>
      <c r="AY194" s="13" t="s">
        <v>127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3" t="s">
        <v>83</v>
      </c>
      <c r="BK194" s="142">
        <f>ROUND(I194*H194,2)</f>
        <v>0</v>
      </c>
      <c r="BL194" s="13" t="s">
        <v>83</v>
      </c>
      <c r="BM194" s="141" t="s">
        <v>293</v>
      </c>
    </row>
    <row r="195" spans="2:65" s="1" customFormat="1" ht="19.2">
      <c r="B195" s="28"/>
      <c r="D195" s="143" t="s">
        <v>135</v>
      </c>
      <c r="F195" s="144" t="s">
        <v>294</v>
      </c>
      <c r="I195" s="145"/>
      <c r="L195" s="28"/>
      <c r="M195" s="146"/>
      <c r="T195" s="52"/>
      <c r="AT195" s="13" t="s">
        <v>135</v>
      </c>
      <c r="AU195" s="13" t="s">
        <v>85</v>
      </c>
    </row>
    <row r="196" spans="2:65" s="1" customFormat="1" ht="21.75" customHeight="1">
      <c r="B196" s="28"/>
      <c r="C196" s="129" t="s">
        <v>176</v>
      </c>
      <c r="D196" s="129" t="s">
        <v>130</v>
      </c>
      <c r="E196" s="130" t="s">
        <v>295</v>
      </c>
      <c r="F196" s="131" t="s">
        <v>296</v>
      </c>
      <c r="G196" s="132" t="s">
        <v>241</v>
      </c>
      <c r="H196" s="133">
        <v>12</v>
      </c>
      <c r="I196" s="134"/>
      <c r="J196" s="135">
        <f>ROUND(I196*H196,2)</f>
        <v>0</v>
      </c>
      <c r="K196" s="136"/>
      <c r="L196" s="28"/>
      <c r="M196" s="137" t="s">
        <v>1</v>
      </c>
      <c r="N196" s="138" t="s">
        <v>40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83</v>
      </c>
      <c r="AT196" s="141" t="s">
        <v>130</v>
      </c>
      <c r="AU196" s="141" t="s">
        <v>85</v>
      </c>
      <c r="AY196" s="13" t="s">
        <v>127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3" t="s">
        <v>83</v>
      </c>
      <c r="BK196" s="142">
        <f>ROUND(I196*H196,2)</f>
        <v>0</v>
      </c>
      <c r="BL196" s="13" t="s">
        <v>83</v>
      </c>
      <c r="BM196" s="141" t="s">
        <v>297</v>
      </c>
    </row>
    <row r="197" spans="2:65" s="1" customFormat="1" ht="28.8">
      <c r="B197" s="28"/>
      <c r="D197" s="143" t="s">
        <v>135</v>
      </c>
      <c r="F197" s="144" t="s">
        <v>298</v>
      </c>
      <c r="I197" s="145"/>
      <c r="L197" s="28"/>
      <c r="M197" s="146"/>
      <c r="T197" s="52"/>
      <c r="AT197" s="13" t="s">
        <v>135</v>
      </c>
      <c r="AU197" s="13" t="s">
        <v>85</v>
      </c>
    </row>
    <row r="198" spans="2:65" s="1" customFormat="1" ht="24.15" customHeight="1">
      <c r="B198" s="28"/>
      <c r="C198" s="129" t="s">
        <v>299</v>
      </c>
      <c r="D198" s="129" t="s">
        <v>130</v>
      </c>
      <c r="E198" s="130" t="s">
        <v>300</v>
      </c>
      <c r="F198" s="131" t="s">
        <v>301</v>
      </c>
      <c r="G198" s="132" t="s">
        <v>241</v>
      </c>
      <c r="H198" s="133">
        <v>19</v>
      </c>
      <c r="I198" s="134"/>
      <c r="J198" s="135">
        <f>ROUND(I198*H198,2)</f>
        <v>0</v>
      </c>
      <c r="K198" s="136"/>
      <c r="L198" s="28"/>
      <c r="M198" s="137" t="s">
        <v>1</v>
      </c>
      <c r="N198" s="138" t="s">
        <v>40</v>
      </c>
      <c r="P198" s="139">
        <f>O198*H198</f>
        <v>0</v>
      </c>
      <c r="Q198" s="139">
        <v>0.37080000000000002</v>
      </c>
      <c r="R198" s="139">
        <f>Q198*H198</f>
        <v>7.0452000000000004</v>
      </c>
      <c r="S198" s="139">
        <v>0</v>
      </c>
      <c r="T198" s="140">
        <f>S198*H198</f>
        <v>0</v>
      </c>
      <c r="AR198" s="141" t="s">
        <v>83</v>
      </c>
      <c r="AT198" s="141" t="s">
        <v>130</v>
      </c>
      <c r="AU198" s="141" t="s">
        <v>85</v>
      </c>
      <c r="AY198" s="13" t="s">
        <v>127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3" t="s">
        <v>83</v>
      </c>
      <c r="BK198" s="142">
        <f>ROUND(I198*H198,2)</f>
        <v>0</v>
      </c>
      <c r="BL198" s="13" t="s">
        <v>83</v>
      </c>
      <c r="BM198" s="141" t="s">
        <v>302</v>
      </c>
    </row>
    <row r="199" spans="2:65" s="1" customFormat="1" ht="28.8">
      <c r="B199" s="28"/>
      <c r="D199" s="143" t="s">
        <v>135</v>
      </c>
      <c r="F199" s="144" t="s">
        <v>303</v>
      </c>
      <c r="I199" s="145"/>
      <c r="L199" s="28"/>
      <c r="M199" s="146"/>
      <c r="T199" s="52"/>
      <c r="AT199" s="13" t="s">
        <v>135</v>
      </c>
      <c r="AU199" s="13" t="s">
        <v>85</v>
      </c>
    </row>
    <row r="200" spans="2:65" s="1" customFormat="1" ht="24.15" customHeight="1">
      <c r="B200" s="28"/>
      <c r="C200" s="129" t="s">
        <v>304</v>
      </c>
      <c r="D200" s="129" t="s">
        <v>130</v>
      </c>
      <c r="E200" s="130" t="s">
        <v>305</v>
      </c>
      <c r="F200" s="131" t="s">
        <v>306</v>
      </c>
      <c r="G200" s="132" t="s">
        <v>241</v>
      </c>
      <c r="H200" s="133">
        <v>10</v>
      </c>
      <c r="I200" s="134"/>
      <c r="J200" s="135">
        <f>ROUND(I200*H200,2)</f>
        <v>0</v>
      </c>
      <c r="K200" s="136"/>
      <c r="L200" s="28"/>
      <c r="M200" s="137" t="s">
        <v>1</v>
      </c>
      <c r="N200" s="138" t="s">
        <v>40</v>
      </c>
      <c r="P200" s="139">
        <f>O200*H200</f>
        <v>0</v>
      </c>
      <c r="Q200" s="139">
        <v>0.18906999999999999</v>
      </c>
      <c r="R200" s="139">
        <f>Q200*H200</f>
        <v>1.8906999999999998</v>
      </c>
      <c r="S200" s="139">
        <v>0</v>
      </c>
      <c r="T200" s="140">
        <f>S200*H200</f>
        <v>0</v>
      </c>
      <c r="AR200" s="141" t="s">
        <v>83</v>
      </c>
      <c r="AT200" s="141" t="s">
        <v>130</v>
      </c>
      <c r="AU200" s="141" t="s">
        <v>85</v>
      </c>
      <c r="AY200" s="13" t="s">
        <v>127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3" t="s">
        <v>83</v>
      </c>
      <c r="BK200" s="142">
        <f>ROUND(I200*H200,2)</f>
        <v>0</v>
      </c>
      <c r="BL200" s="13" t="s">
        <v>83</v>
      </c>
      <c r="BM200" s="141" t="s">
        <v>307</v>
      </c>
    </row>
    <row r="201" spans="2:65" s="1" customFormat="1" ht="28.8">
      <c r="B201" s="28"/>
      <c r="D201" s="143" t="s">
        <v>135</v>
      </c>
      <c r="F201" s="144" t="s">
        <v>308</v>
      </c>
      <c r="I201" s="145"/>
      <c r="L201" s="28"/>
      <c r="M201" s="146"/>
      <c r="T201" s="52"/>
      <c r="AT201" s="13" t="s">
        <v>135</v>
      </c>
      <c r="AU201" s="13" t="s">
        <v>85</v>
      </c>
    </row>
    <row r="202" spans="2:65" s="1" customFormat="1" ht="24.15" customHeight="1">
      <c r="B202" s="28"/>
      <c r="C202" s="129" t="s">
        <v>309</v>
      </c>
      <c r="D202" s="129" t="s">
        <v>130</v>
      </c>
      <c r="E202" s="130" t="s">
        <v>310</v>
      </c>
      <c r="F202" s="131" t="s">
        <v>311</v>
      </c>
      <c r="G202" s="132" t="s">
        <v>241</v>
      </c>
      <c r="H202" s="133">
        <v>10</v>
      </c>
      <c r="I202" s="134"/>
      <c r="J202" s="135">
        <f>ROUND(I202*H202,2)</f>
        <v>0</v>
      </c>
      <c r="K202" s="136"/>
      <c r="L202" s="28"/>
      <c r="M202" s="137" t="s">
        <v>1</v>
      </c>
      <c r="N202" s="138" t="s">
        <v>40</v>
      </c>
      <c r="P202" s="139">
        <f>O202*H202</f>
        <v>0</v>
      </c>
      <c r="Q202" s="139">
        <v>0.10100000000000001</v>
      </c>
      <c r="R202" s="139">
        <f>Q202*H202</f>
        <v>1.01</v>
      </c>
      <c r="S202" s="139">
        <v>0</v>
      </c>
      <c r="T202" s="140">
        <f>S202*H202</f>
        <v>0</v>
      </c>
      <c r="AR202" s="141" t="s">
        <v>83</v>
      </c>
      <c r="AT202" s="141" t="s">
        <v>130</v>
      </c>
      <c r="AU202" s="141" t="s">
        <v>85</v>
      </c>
      <c r="AY202" s="13" t="s">
        <v>127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3" t="s">
        <v>83</v>
      </c>
      <c r="BK202" s="142">
        <f>ROUND(I202*H202,2)</f>
        <v>0</v>
      </c>
      <c r="BL202" s="13" t="s">
        <v>83</v>
      </c>
      <c r="BM202" s="141" t="s">
        <v>312</v>
      </c>
    </row>
    <row r="203" spans="2:65" s="1" customFormat="1" ht="19.2">
      <c r="B203" s="28"/>
      <c r="D203" s="143" t="s">
        <v>135</v>
      </c>
      <c r="F203" s="144" t="s">
        <v>313</v>
      </c>
      <c r="I203" s="145"/>
      <c r="L203" s="28"/>
      <c r="M203" s="146"/>
      <c r="T203" s="52"/>
      <c r="AT203" s="13" t="s">
        <v>135</v>
      </c>
      <c r="AU203" s="13" t="s">
        <v>85</v>
      </c>
    </row>
    <row r="204" spans="2:65" s="1" customFormat="1" ht="16.5" customHeight="1">
      <c r="B204" s="28"/>
      <c r="C204" s="147" t="s">
        <v>314</v>
      </c>
      <c r="D204" s="147" t="s">
        <v>152</v>
      </c>
      <c r="E204" s="148" t="s">
        <v>315</v>
      </c>
      <c r="F204" s="149" t="s">
        <v>316</v>
      </c>
      <c r="G204" s="150" t="s">
        <v>241</v>
      </c>
      <c r="H204" s="151">
        <v>10</v>
      </c>
      <c r="I204" s="152"/>
      <c r="J204" s="153">
        <f>ROUND(I204*H204,2)</f>
        <v>0</v>
      </c>
      <c r="K204" s="154"/>
      <c r="L204" s="155"/>
      <c r="M204" s="156" t="s">
        <v>1</v>
      </c>
      <c r="N204" s="157" t="s">
        <v>40</v>
      </c>
      <c r="P204" s="139">
        <f>O204*H204</f>
        <v>0</v>
      </c>
      <c r="Q204" s="139">
        <v>0.13200000000000001</v>
      </c>
      <c r="R204" s="139">
        <f>Q204*H204</f>
        <v>1.32</v>
      </c>
      <c r="S204" s="139">
        <v>0</v>
      </c>
      <c r="T204" s="140">
        <f>S204*H204</f>
        <v>0</v>
      </c>
      <c r="AR204" s="141" t="s">
        <v>317</v>
      </c>
      <c r="AT204" s="141" t="s">
        <v>152</v>
      </c>
      <c r="AU204" s="141" t="s">
        <v>85</v>
      </c>
      <c r="AY204" s="13" t="s">
        <v>127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3" t="s">
        <v>83</v>
      </c>
      <c r="BK204" s="142">
        <f>ROUND(I204*H204,2)</f>
        <v>0</v>
      </c>
      <c r="BL204" s="13" t="s">
        <v>317</v>
      </c>
      <c r="BM204" s="141" t="s">
        <v>318</v>
      </c>
    </row>
    <row r="205" spans="2:65" s="1" customFormat="1">
      <c r="B205" s="28"/>
      <c r="D205" s="143" t="s">
        <v>135</v>
      </c>
      <c r="F205" s="144" t="s">
        <v>316</v>
      </c>
      <c r="I205" s="145"/>
      <c r="L205" s="28"/>
      <c r="M205" s="146"/>
      <c r="T205" s="52"/>
      <c r="AT205" s="13" t="s">
        <v>135</v>
      </c>
      <c r="AU205" s="13" t="s">
        <v>85</v>
      </c>
    </row>
    <row r="206" spans="2:65" s="11" customFormat="1" ht="25.95" customHeight="1">
      <c r="B206" s="117"/>
      <c r="D206" s="118" t="s">
        <v>74</v>
      </c>
      <c r="E206" s="119" t="s">
        <v>319</v>
      </c>
      <c r="F206" s="119" t="s">
        <v>320</v>
      </c>
      <c r="I206" s="120"/>
      <c r="J206" s="121">
        <f>BK206</f>
        <v>0</v>
      </c>
      <c r="L206" s="117"/>
      <c r="M206" s="122"/>
      <c r="P206" s="123">
        <f>SUM(P207:P216)</f>
        <v>0</v>
      </c>
      <c r="R206" s="123">
        <f>SUM(R207:R216)</f>
        <v>0</v>
      </c>
      <c r="T206" s="124">
        <f>SUM(T207:T216)</f>
        <v>0</v>
      </c>
      <c r="AR206" s="118" t="s">
        <v>151</v>
      </c>
      <c r="AT206" s="125" t="s">
        <v>74</v>
      </c>
      <c r="AU206" s="125" t="s">
        <v>75</v>
      </c>
      <c r="AY206" s="118" t="s">
        <v>127</v>
      </c>
      <c r="BK206" s="126">
        <f>SUM(BK207:BK216)</f>
        <v>0</v>
      </c>
    </row>
    <row r="207" spans="2:65" s="1" customFormat="1" ht="24.15" customHeight="1">
      <c r="B207" s="28"/>
      <c r="C207" s="129" t="s">
        <v>321</v>
      </c>
      <c r="D207" s="129" t="s">
        <v>130</v>
      </c>
      <c r="E207" s="130" t="s">
        <v>322</v>
      </c>
      <c r="F207" s="131" t="s">
        <v>323</v>
      </c>
      <c r="G207" s="132" t="s">
        <v>324</v>
      </c>
      <c r="H207" s="133">
        <v>6</v>
      </c>
      <c r="I207" s="134"/>
      <c r="J207" s="135">
        <f>ROUND(I207*H207,2)</f>
        <v>0</v>
      </c>
      <c r="K207" s="136"/>
      <c r="L207" s="28"/>
      <c r="M207" s="137" t="s">
        <v>1</v>
      </c>
      <c r="N207" s="138" t="s">
        <v>40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325</v>
      </c>
      <c r="AT207" s="141" t="s">
        <v>130</v>
      </c>
      <c r="AU207" s="141" t="s">
        <v>83</v>
      </c>
      <c r="AY207" s="13" t="s">
        <v>127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3" t="s">
        <v>83</v>
      </c>
      <c r="BK207" s="142">
        <f>ROUND(I207*H207,2)</f>
        <v>0</v>
      </c>
      <c r="BL207" s="13" t="s">
        <v>325</v>
      </c>
      <c r="BM207" s="141" t="s">
        <v>326</v>
      </c>
    </row>
    <row r="208" spans="2:65" s="1" customFormat="1" ht="19.2">
      <c r="B208" s="28"/>
      <c r="D208" s="143" t="s">
        <v>135</v>
      </c>
      <c r="F208" s="144" t="s">
        <v>327</v>
      </c>
      <c r="I208" s="145"/>
      <c r="L208" s="28"/>
      <c r="M208" s="146"/>
      <c r="T208" s="52"/>
      <c r="AT208" s="13" t="s">
        <v>135</v>
      </c>
      <c r="AU208" s="13" t="s">
        <v>83</v>
      </c>
    </row>
    <row r="209" spans="2:65" s="1" customFormat="1" ht="16.5" customHeight="1">
      <c r="B209" s="28"/>
      <c r="C209" s="129" t="s">
        <v>328</v>
      </c>
      <c r="D209" s="129" t="s">
        <v>130</v>
      </c>
      <c r="E209" s="130" t="s">
        <v>329</v>
      </c>
      <c r="F209" s="131" t="s">
        <v>330</v>
      </c>
      <c r="G209" s="132" t="s">
        <v>324</v>
      </c>
      <c r="H209" s="133">
        <v>5</v>
      </c>
      <c r="I209" s="134"/>
      <c r="J209" s="135">
        <f>ROUND(I209*H209,2)</f>
        <v>0</v>
      </c>
      <c r="K209" s="136"/>
      <c r="L209" s="28"/>
      <c r="M209" s="137" t="s">
        <v>1</v>
      </c>
      <c r="N209" s="138" t="s">
        <v>40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83</v>
      </c>
      <c r="AT209" s="141" t="s">
        <v>130</v>
      </c>
      <c r="AU209" s="141" t="s">
        <v>83</v>
      </c>
      <c r="AY209" s="13" t="s">
        <v>127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3" t="s">
        <v>83</v>
      </c>
      <c r="BK209" s="142">
        <f>ROUND(I209*H209,2)</f>
        <v>0</v>
      </c>
      <c r="BL209" s="13" t="s">
        <v>83</v>
      </c>
      <c r="BM209" s="141" t="s">
        <v>331</v>
      </c>
    </row>
    <row r="210" spans="2:65" s="1" customFormat="1" ht="19.2">
      <c r="B210" s="28"/>
      <c r="D210" s="143" t="s">
        <v>135</v>
      </c>
      <c r="F210" s="144" t="s">
        <v>332</v>
      </c>
      <c r="I210" s="145"/>
      <c r="L210" s="28"/>
      <c r="M210" s="146"/>
      <c r="T210" s="52"/>
      <c r="AT210" s="13" t="s">
        <v>135</v>
      </c>
      <c r="AU210" s="13" t="s">
        <v>83</v>
      </c>
    </row>
    <row r="211" spans="2:65" s="1" customFormat="1" ht="16.5" customHeight="1">
      <c r="B211" s="28"/>
      <c r="C211" s="129" t="s">
        <v>333</v>
      </c>
      <c r="D211" s="129" t="s">
        <v>130</v>
      </c>
      <c r="E211" s="130" t="s">
        <v>334</v>
      </c>
      <c r="F211" s="131" t="s">
        <v>335</v>
      </c>
      <c r="G211" s="132" t="s">
        <v>324</v>
      </c>
      <c r="H211" s="133">
        <v>10</v>
      </c>
      <c r="I211" s="134"/>
      <c r="J211" s="135">
        <f>ROUND(I211*H211,2)</f>
        <v>0</v>
      </c>
      <c r="K211" s="136"/>
      <c r="L211" s="28"/>
      <c r="M211" s="137" t="s">
        <v>1</v>
      </c>
      <c r="N211" s="138" t="s">
        <v>40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325</v>
      </c>
      <c r="AT211" s="141" t="s">
        <v>130</v>
      </c>
      <c r="AU211" s="141" t="s">
        <v>83</v>
      </c>
      <c r="AY211" s="13" t="s">
        <v>127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3" t="s">
        <v>83</v>
      </c>
      <c r="BK211" s="142">
        <f>ROUND(I211*H211,2)</f>
        <v>0</v>
      </c>
      <c r="BL211" s="13" t="s">
        <v>325</v>
      </c>
      <c r="BM211" s="141" t="s">
        <v>336</v>
      </c>
    </row>
    <row r="212" spans="2:65" s="1" customFormat="1" ht="19.2">
      <c r="B212" s="28"/>
      <c r="D212" s="143" t="s">
        <v>135</v>
      </c>
      <c r="F212" s="144" t="s">
        <v>337</v>
      </c>
      <c r="I212" s="145"/>
      <c r="L212" s="28"/>
      <c r="M212" s="146"/>
      <c r="T212" s="52"/>
      <c r="AT212" s="13" t="s">
        <v>135</v>
      </c>
      <c r="AU212" s="13" t="s">
        <v>83</v>
      </c>
    </row>
    <row r="213" spans="2:65" s="1" customFormat="1" ht="16.5" customHeight="1">
      <c r="B213" s="28"/>
      <c r="C213" s="129" t="s">
        <v>338</v>
      </c>
      <c r="D213" s="129" t="s">
        <v>130</v>
      </c>
      <c r="E213" s="130" t="s">
        <v>339</v>
      </c>
      <c r="F213" s="131" t="s">
        <v>340</v>
      </c>
      <c r="G213" s="132" t="s">
        <v>324</v>
      </c>
      <c r="H213" s="133">
        <v>7</v>
      </c>
      <c r="I213" s="134"/>
      <c r="J213" s="135">
        <f>ROUND(I213*H213,2)</f>
        <v>0</v>
      </c>
      <c r="K213" s="136"/>
      <c r="L213" s="28"/>
      <c r="M213" s="137" t="s">
        <v>1</v>
      </c>
      <c r="N213" s="138" t="s">
        <v>40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325</v>
      </c>
      <c r="AT213" s="141" t="s">
        <v>130</v>
      </c>
      <c r="AU213" s="141" t="s">
        <v>83</v>
      </c>
      <c r="AY213" s="13" t="s">
        <v>127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3" t="s">
        <v>83</v>
      </c>
      <c r="BK213" s="142">
        <f>ROUND(I213*H213,2)</f>
        <v>0</v>
      </c>
      <c r="BL213" s="13" t="s">
        <v>325</v>
      </c>
      <c r="BM213" s="141" t="s">
        <v>341</v>
      </c>
    </row>
    <row r="214" spans="2:65" s="1" customFormat="1" ht="19.2">
      <c r="B214" s="28"/>
      <c r="D214" s="143" t="s">
        <v>135</v>
      </c>
      <c r="F214" s="144" t="s">
        <v>342</v>
      </c>
      <c r="I214" s="145"/>
      <c r="L214" s="28"/>
      <c r="M214" s="146"/>
      <c r="T214" s="52"/>
      <c r="AT214" s="13" t="s">
        <v>135</v>
      </c>
      <c r="AU214" s="13" t="s">
        <v>83</v>
      </c>
    </row>
    <row r="215" spans="2:65" s="1" customFormat="1" ht="24.15" customHeight="1">
      <c r="B215" s="28"/>
      <c r="C215" s="129" t="s">
        <v>343</v>
      </c>
      <c r="D215" s="129" t="s">
        <v>130</v>
      </c>
      <c r="E215" s="130" t="s">
        <v>344</v>
      </c>
      <c r="F215" s="131" t="s">
        <v>345</v>
      </c>
      <c r="G215" s="132" t="s">
        <v>324</v>
      </c>
      <c r="H215" s="133">
        <v>14</v>
      </c>
      <c r="I215" s="134"/>
      <c r="J215" s="135">
        <f>ROUND(I215*H215,2)</f>
        <v>0</v>
      </c>
      <c r="K215" s="136"/>
      <c r="L215" s="28"/>
      <c r="M215" s="137" t="s">
        <v>1</v>
      </c>
      <c r="N215" s="138" t="s">
        <v>40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325</v>
      </c>
      <c r="AT215" s="141" t="s">
        <v>130</v>
      </c>
      <c r="AU215" s="141" t="s">
        <v>83</v>
      </c>
      <c r="AY215" s="13" t="s">
        <v>127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3" t="s">
        <v>83</v>
      </c>
      <c r="BK215" s="142">
        <f>ROUND(I215*H215,2)</f>
        <v>0</v>
      </c>
      <c r="BL215" s="13" t="s">
        <v>325</v>
      </c>
      <c r="BM215" s="141" t="s">
        <v>346</v>
      </c>
    </row>
    <row r="216" spans="2:65" s="1" customFormat="1" ht="19.2">
      <c r="B216" s="28"/>
      <c r="D216" s="143" t="s">
        <v>135</v>
      </c>
      <c r="F216" s="144" t="s">
        <v>347</v>
      </c>
      <c r="I216" s="145"/>
      <c r="L216" s="28"/>
      <c r="M216" s="146"/>
      <c r="T216" s="52"/>
      <c r="AT216" s="13" t="s">
        <v>135</v>
      </c>
      <c r="AU216" s="13" t="s">
        <v>83</v>
      </c>
    </row>
    <row r="217" spans="2:65" s="11" customFormat="1" ht="25.95" customHeight="1">
      <c r="B217" s="117"/>
      <c r="D217" s="118" t="s">
        <v>74</v>
      </c>
      <c r="E217" s="119" t="s">
        <v>348</v>
      </c>
      <c r="F217" s="119" t="s">
        <v>349</v>
      </c>
      <c r="I217" s="120"/>
      <c r="J217" s="121">
        <f>BK217</f>
        <v>0</v>
      </c>
      <c r="L217" s="117"/>
      <c r="M217" s="122"/>
      <c r="P217" s="123">
        <f>P218</f>
        <v>0</v>
      </c>
      <c r="R217" s="123">
        <f>R218</f>
        <v>0</v>
      </c>
      <c r="T217" s="124">
        <f>T218</f>
        <v>0</v>
      </c>
      <c r="AR217" s="118" t="s">
        <v>157</v>
      </c>
      <c r="AT217" s="125" t="s">
        <v>74</v>
      </c>
      <c r="AU217" s="125" t="s">
        <v>75</v>
      </c>
      <c r="AY217" s="118" t="s">
        <v>127</v>
      </c>
      <c r="BK217" s="126">
        <f>BK218</f>
        <v>0</v>
      </c>
    </row>
    <row r="218" spans="2:65" s="11" customFormat="1" ht="22.95" customHeight="1">
      <c r="B218" s="117"/>
      <c r="D218" s="118" t="s">
        <v>74</v>
      </c>
      <c r="E218" s="127" t="s">
        <v>350</v>
      </c>
      <c r="F218" s="127" t="s">
        <v>351</v>
      </c>
      <c r="I218" s="120"/>
      <c r="J218" s="128">
        <f>BK218</f>
        <v>0</v>
      </c>
      <c r="L218" s="117"/>
      <c r="M218" s="122"/>
      <c r="P218" s="123">
        <f>SUM(P219:P222)</f>
        <v>0</v>
      </c>
      <c r="R218" s="123">
        <f>SUM(R219:R222)</f>
        <v>0</v>
      </c>
      <c r="T218" s="124">
        <f>SUM(T219:T222)</f>
        <v>0</v>
      </c>
      <c r="AR218" s="118" t="s">
        <v>157</v>
      </c>
      <c r="AT218" s="125" t="s">
        <v>74</v>
      </c>
      <c r="AU218" s="125" t="s">
        <v>83</v>
      </c>
      <c r="AY218" s="118" t="s">
        <v>127</v>
      </c>
      <c r="BK218" s="126">
        <f>SUM(BK219:BK222)</f>
        <v>0</v>
      </c>
    </row>
    <row r="219" spans="2:65" s="1" customFormat="1" ht="16.5" customHeight="1">
      <c r="B219" s="28"/>
      <c r="C219" s="129" t="s">
        <v>352</v>
      </c>
      <c r="D219" s="129" t="s">
        <v>130</v>
      </c>
      <c r="E219" s="130" t="s">
        <v>353</v>
      </c>
      <c r="F219" s="131" t="s">
        <v>354</v>
      </c>
      <c r="G219" s="132" t="s">
        <v>355</v>
      </c>
      <c r="H219" s="133">
        <v>1</v>
      </c>
      <c r="I219" s="134"/>
      <c r="J219" s="135">
        <f>ROUND(I219*H219,2)</f>
        <v>0</v>
      </c>
      <c r="K219" s="136"/>
      <c r="L219" s="28"/>
      <c r="M219" s="137" t="s">
        <v>1</v>
      </c>
      <c r="N219" s="138" t="s">
        <v>40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83</v>
      </c>
      <c r="AT219" s="141" t="s">
        <v>130</v>
      </c>
      <c r="AU219" s="141" t="s">
        <v>85</v>
      </c>
      <c r="AY219" s="13" t="s">
        <v>127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3" t="s">
        <v>83</v>
      </c>
      <c r="BK219" s="142">
        <f>ROUND(I219*H219,2)</f>
        <v>0</v>
      </c>
      <c r="BL219" s="13" t="s">
        <v>83</v>
      </c>
      <c r="BM219" s="141" t="s">
        <v>356</v>
      </c>
    </row>
    <row r="220" spans="2:65" s="1" customFormat="1">
      <c r="B220" s="28"/>
      <c r="D220" s="143" t="s">
        <v>135</v>
      </c>
      <c r="F220" s="144" t="s">
        <v>354</v>
      </c>
      <c r="I220" s="145"/>
      <c r="L220" s="28"/>
      <c r="M220" s="146"/>
      <c r="T220" s="52"/>
      <c r="AT220" s="13" t="s">
        <v>135</v>
      </c>
      <c r="AU220" s="13" t="s">
        <v>85</v>
      </c>
    </row>
    <row r="221" spans="2:65" s="1" customFormat="1" ht="16.5" customHeight="1">
      <c r="B221" s="28"/>
      <c r="C221" s="129" t="s">
        <v>357</v>
      </c>
      <c r="D221" s="129" t="s">
        <v>130</v>
      </c>
      <c r="E221" s="130" t="s">
        <v>358</v>
      </c>
      <c r="F221" s="131" t="s">
        <v>359</v>
      </c>
      <c r="G221" s="132" t="s">
        <v>224</v>
      </c>
      <c r="H221" s="133">
        <v>1</v>
      </c>
      <c r="I221" s="134"/>
      <c r="J221" s="135">
        <f>ROUND(I221*H221,2)</f>
        <v>0</v>
      </c>
      <c r="K221" s="136"/>
      <c r="L221" s="28"/>
      <c r="M221" s="137" t="s">
        <v>1</v>
      </c>
      <c r="N221" s="138" t="s">
        <v>40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83</v>
      </c>
      <c r="AT221" s="141" t="s">
        <v>130</v>
      </c>
      <c r="AU221" s="141" t="s">
        <v>85</v>
      </c>
      <c r="AY221" s="13" t="s">
        <v>127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3" t="s">
        <v>83</v>
      </c>
      <c r="BK221" s="142">
        <f>ROUND(I221*H221,2)</f>
        <v>0</v>
      </c>
      <c r="BL221" s="13" t="s">
        <v>83</v>
      </c>
      <c r="BM221" s="141" t="s">
        <v>360</v>
      </c>
    </row>
    <row r="222" spans="2:65" s="1" customFormat="1">
      <c r="B222" s="28"/>
      <c r="D222" s="143" t="s">
        <v>135</v>
      </c>
      <c r="F222" s="144" t="s">
        <v>359</v>
      </c>
      <c r="I222" s="145"/>
      <c r="L222" s="28"/>
      <c r="M222" s="158"/>
      <c r="N222" s="159"/>
      <c r="O222" s="159"/>
      <c r="P222" s="159"/>
      <c r="Q222" s="159"/>
      <c r="R222" s="159"/>
      <c r="S222" s="159"/>
      <c r="T222" s="160"/>
      <c r="AT222" s="13" t="s">
        <v>135</v>
      </c>
      <c r="AU222" s="13" t="s">
        <v>85</v>
      </c>
    </row>
    <row r="223" spans="2:65" s="1" customFormat="1" ht="6.9" customHeight="1">
      <c r="B223" s="40"/>
      <c r="C223" s="41"/>
      <c r="D223" s="41"/>
      <c r="E223" s="41"/>
      <c r="F223" s="41"/>
      <c r="G223" s="41"/>
      <c r="H223" s="41"/>
      <c r="I223" s="41"/>
      <c r="J223" s="41"/>
      <c r="K223" s="41"/>
      <c r="L223" s="28"/>
    </row>
  </sheetData>
  <sheetProtection algorithmName="SHA-512" hashValue="MU7L2A3WVTPOKKtqy3evrNDV46VGgNAMZ61tQFrcuKivGJuqH3rq5En8kj9DjDf/nZCBNY+6+in8M8UpBxFPXw==" saltValue="L/H251nlXt7VXBAmN+/Zd4CIdwTzyP4y7nXLuzGjf32n5bVfXBm8YkT/9uEpj66VBpnPEb+5RFT1BEAiWB9EpQ==" spinCount="100000" sheet="1" objects="1" scenarios="1" formatColumns="0" formatRows="0" autoFilter="0"/>
  <autoFilter ref="C125:K222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89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customHeight="1">
      <c r="B4" s="16"/>
      <c r="D4" s="17" t="s">
        <v>93</v>
      </c>
      <c r="L4" s="16"/>
      <c r="M4" s="84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Odry-ul. Komenského, trafostanice 22/0,4kV, VN,NN</v>
      </c>
      <c r="F7" s="201"/>
      <c r="G7" s="201"/>
      <c r="H7" s="201"/>
      <c r="L7" s="16"/>
    </row>
    <row r="8" spans="2:46" s="1" customFormat="1" ht="12" customHeight="1">
      <c r="B8" s="28"/>
      <c r="D8" s="23" t="s">
        <v>94</v>
      </c>
      <c r="L8" s="28"/>
    </row>
    <row r="9" spans="2:46" s="1" customFormat="1" ht="16.5" customHeight="1">
      <c r="B9" s="28"/>
      <c r="E9" s="172" t="s">
        <v>361</v>
      </c>
      <c r="F9" s="199"/>
      <c r="G9" s="199"/>
      <c r="H9" s="19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>
        <f>'Rekapitulace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>Mesto Odry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2" t="str">
        <f>'Rekapitulace stavby'!E14</f>
        <v>Vyplň údaj</v>
      </c>
      <c r="F18" s="191"/>
      <c r="G18" s="191"/>
      <c r="H18" s="191"/>
      <c r="I18" s="23" t="s">
        <v>26</v>
      </c>
      <c r="J18" s="24" t="str">
        <f>'Rekapitulace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96</v>
      </c>
      <c r="I24" s="23" t="s">
        <v>26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5"/>
      <c r="E27" s="195" t="s">
        <v>1</v>
      </c>
      <c r="F27" s="195"/>
      <c r="G27" s="195"/>
      <c r="H27" s="195"/>
      <c r="L27" s="85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35</v>
      </c>
      <c r="J30" s="62">
        <f>ROUND(J126, 2)</f>
        <v>0</v>
      </c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>
      <c r="B33" s="28"/>
      <c r="D33" s="51" t="s">
        <v>39</v>
      </c>
      <c r="E33" s="23" t="s">
        <v>40</v>
      </c>
      <c r="F33" s="87">
        <f>ROUND((SUM(BE126:BE232)),  2)</f>
        <v>0</v>
      </c>
      <c r="I33" s="88">
        <v>0.21</v>
      </c>
      <c r="J33" s="87">
        <f>ROUND(((SUM(BE126:BE232))*I33),  2)</f>
        <v>0</v>
      </c>
      <c r="L33" s="28"/>
    </row>
    <row r="34" spans="2:12" s="1" customFormat="1" ht="14.4" customHeight="1">
      <c r="B34" s="28"/>
      <c r="E34" s="23" t="s">
        <v>41</v>
      </c>
      <c r="F34" s="87">
        <f>ROUND((SUM(BF126:BF232)),  2)</f>
        <v>0</v>
      </c>
      <c r="I34" s="88">
        <v>0.12</v>
      </c>
      <c r="J34" s="87">
        <f>ROUND(((SUM(BF126:BF232))*I34),  2)</f>
        <v>0</v>
      </c>
      <c r="L34" s="28"/>
    </row>
    <row r="35" spans="2:12" s="1" customFormat="1" ht="14.4" hidden="1" customHeight="1">
      <c r="B35" s="28"/>
      <c r="E35" s="23" t="s">
        <v>42</v>
      </c>
      <c r="F35" s="87">
        <f>ROUND((SUM(BG126:BG232)),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3" t="s">
        <v>43</v>
      </c>
      <c r="F36" s="87">
        <f>ROUND((SUM(BH126:BH232)),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3" t="s">
        <v>44</v>
      </c>
      <c r="F37" s="87">
        <f>ROUND((SUM(BI126:BI232)),  2)</f>
        <v>0</v>
      </c>
      <c r="I37" s="88">
        <v>0</v>
      </c>
      <c r="J37" s="87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" customHeight="1">
      <c r="B82" s="28"/>
      <c r="C82" s="17" t="s">
        <v>97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Odry-ul. Komenského, trafostanice 22/0,4kV, VN,NN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94</v>
      </c>
      <c r="L86" s="28"/>
    </row>
    <row r="87" spans="2:47" s="1" customFormat="1" ht="16.5" customHeight="1">
      <c r="B87" s="28"/>
      <c r="E87" s="172" t="str">
        <f>E9</f>
        <v>SO01 - Kabelové rozvody Vn</v>
      </c>
      <c r="F87" s="199"/>
      <c r="G87" s="199"/>
      <c r="H87" s="19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Odry</v>
      </c>
      <c r="I89" s="23" t="s">
        <v>22</v>
      </c>
      <c r="J89" s="48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Mesto Odry</v>
      </c>
      <c r="I91" s="23" t="s">
        <v>29</v>
      </c>
      <c r="J91" s="26" t="str">
        <f>E21</f>
        <v>Ing.Miroslav Slovák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Ing.Labaj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98</v>
      </c>
      <c r="D94" s="89"/>
      <c r="E94" s="89"/>
      <c r="F94" s="89"/>
      <c r="G94" s="89"/>
      <c r="H94" s="89"/>
      <c r="I94" s="89"/>
      <c r="J94" s="98" t="s">
        <v>99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99" t="s">
        <v>100</v>
      </c>
      <c r="J96" s="62">
        <f>J126</f>
        <v>0</v>
      </c>
      <c r="L96" s="28"/>
      <c r="AU96" s="13" t="s">
        <v>101</v>
      </c>
    </row>
    <row r="97" spans="2:12" s="8" customFormat="1" ht="24.9" customHeight="1">
      <c r="B97" s="100"/>
      <c r="D97" s="101" t="s">
        <v>102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19.95" customHeight="1">
      <c r="B98" s="104"/>
      <c r="D98" s="105" t="s">
        <v>103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8" customFormat="1" ht="24.9" customHeight="1">
      <c r="B99" s="100"/>
      <c r="D99" s="101" t="s">
        <v>104</v>
      </c>
      <c r="E99" s="102"/>
      <c r="F99" s="102"/>
      <c r="G99" s="102"/>
      <c r="H99" s="102"/>
      <c r="I99" s="102"/>
      <c r="J99" s="103">
        <f>J133</f>
        <v>0</v>
      </c>
      <c r="L99" s="100"/>
    </row>
    <row r="100" spans="2:12" s="9" customFormat="1" ht="19.95" customHeight="1">
      <c r="B100" s="104"/>
      <c r="D100" s="105" t="s">
        <v>105</v>
      </c>
      <c r="E100" s="106"/>
      <c r="F100" s="106"/>
      <c r="G100" s="106"/>
      <c r="H100" s="106"/>
      <c r="I100" s="106"/>
      <c r="J100" s="107">
        <f>J134</f>
        <v>0</v>
      </c>
      <c r="L100" s="104"/>
    </row>
    <row r="101" spans="2:12" s="8" customFormat="1" ht="24.9" customHeight="1">
      <c r="B101" s="100"/>
      <c r="D101" s="101" t="s">
        <v>106</v>
      </c>
      <c r="E101" s="102"/>
      <c r="F101" s="102"/>
      <c r="G101" s="102"/>
      <c r="H101" s="102"/>
      <c r="I101" s="102"/>
      <c r="J101" s="103">
        <f>J159</f>
        <v>0</v>
      </c>
      <c r="L101" s="100"/>
    </row>
    <row r="102" spans="2:12" s="9" customFormat="1" ht="19.95" customHeight="1">
      <c r="B102" s="104"/>
      <c r="D102" s="105" t="s">
        <v>107</v>
      </c>
      <c r="E102" s="106"/>
      <c r="F102" s="106"/>
      <c r="G102" s="106"/>
      <c r="H102" s="106"/>
      <c r="I102" s="106"/>
      <c r="J102" s="107">
        <f>J160</f>
        <v>0</v>
      </c>
      <c r="L102" s="104"/>
    </row>
    <row r="103" spans="2:12" s="9" customFormat="1" ht="19.95" customHeight="1">
      <c r="B103" s="104"/>
      <c r="D103" s="105" t="s">
        <v>108</v>
      </c>
      <c r="E103" s="106"/>
      <c r="F103" s="106"/>
      <c r="G103" s="106"/>
      <c r="H103" s="106"/>
      <c r="I103" s="106"/>
      <c r="J103" s="107">
        <f>J191</f>
        <v>0</v>
      </c>
      <c r="L103" s="104"/>
    </row>
    <row r="104" spans="2:12" s="8" customFormat="1" ht="24.9" customHeight="1">
      <c r="B104" s="100"/>
      <c r="D104" s="101" t="s">
        <v>109</v>
      </c>
      <c r="E104" s="102"/>
      <c r="F104" s="102"/>
      <c r="G104" s="102"/>
      <c r="H104" s="102"/>
      <c r="I104" s="102"/>
      <c r="J104" s="103">
        <f>J220</f>
        <v>0</v>
      </c>
      <c r="L104" s="100"/>
    </row>
    <row r="105" spans="2:12" s="8" customFormat="1" ht="24.9" customHeight="1">
      <c r="B105" s="100"/>
      <c r="D105" s="101" t="s">
        <v>110</v>
      </c>
      <c r="E105" s="102"/>
      <c r="F105" s="102"/>
      <c r="G105" s="102"/>
      <c r="H105" s="102"/>
      <c r="I105" s="102"/>
      <c r="J105" s="103">
        <f>J229</f>
        <v>0</v>
      </c>
      <c r="L105" s="100"/>
    </row>
    <row r="106" spans="2:12" s="9" customFormat="1" ht="19.95" customHeight="1">
      <c r="B106" s="104"/>
      <c r="D106" s="105" t="s">
        <v>111</v>
      </c>
      <c r="E106" s="106"/>
      <c r="F106" s="106"/>
      <c r="G106" s="106"/>
      <c r="H106" s="106"/>
      <c r="I106" s="106"/>
      <c r="J106" s="107">
        <f>J230</f>
        <v>0</v>
      </c>
      <c r="L106" s="104"/>
    </row>
    <row r="107" spans="2:12" s="1" customFormat="1" ht="21.75" customHeight="1">
      <c r="B107" s="28"/>
      <c r="L107" s="28"/>
    </row>
    <row r="108" spans="2:12" s="1" customFormat="1" ht="6.9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12" s="1" customFormat="1" ht="6.9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4.9" customHeight="1">
      <c r="B113" s="28"/>
      <c r="C113" s="17" t="s">
        <v>112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16</v>
      </c>
      <c r="L115" s="28"/>
    </row>
    <row r="116" spans="2:63" s="1" customFormat="1" ht="16.5" customHeight="1">
      <c r="B116" s="28"/>
      <c r="E116" s="200" t="str">
        <f>E7</f>
        <v>Odry-ul. Komenského, trafostanice 22/0,4kV, VN,NN</v>
      </c>
      <c r="F116" s="201"/>
      <c r="G116" s="201"/>
      <c r="H116" s="201"/>
      <c r="L116" s="28"/>
    </row>
    <row r="117" spans="2:63" s="1" customFormat="1" ht="12" customHeight="1">
      <c r="B117" s="28"/>
      <c r="C117" s="23" t="s">
        <v>94</v>
      </c>
      <c r="L117" s="28"/>
    </row>
    <row r="118" spans="2:63" s="1" customFormat="1" ht="16.5" customHeight="1">
      <c r="B118" s="28"/>
      <c r="E118" s="172" t="str">
        <f>E9</f>
        <v>SO01 - Kabelové rozvody Vn</v>
      </c>
      <c r="F118" s="199"/>
      <c r="G118" s="199"/>
      <c r="H118" s="199"/>
      <c r="L118" s="28"/>
    </row>
    <row r="119" spans="2:63" s="1" customFormat="1" ht="6.9" customHeight="1">
      <c r="B119" s="28"/>
      <c r="L119" s="28"/>
    </row>
    <row r="120" spans="2:63" s="1" customFormat="1" ht="12" customHeight="1">
      <c r="B120" s="28"/>
      <c r="C120" s="23" t="s">
        <v>20</v>
      </c>
      <c r="F120" s="21" t="str">
        <f>F12</f>
        <v>Odry</v>
      </c>
      <c r="I120" s="23" t="s">
        <v>22</v>
      </c>
      <c r="J120" s="48">
        <f>IF(J12="","",J12)</f>
        <v>0</v>
      </c>
      <c r="L120" s="28"/>
    </row>
    <row r="121" spans="2:63" s="1" customFormat="1" ht="6.9" customHeight="1">
      <c r="B121" s="28"/>
      <c r="L121" s="28"/>
    </row>
    <row r="122" spans="2:63" s="1" customFormat="1" ht="15.15" customHeight="1">
      <c r="B122" s="28"/>
      <c r="C122" s="23" t="s">
        <v>23</v>
      </c>
      <c r="F122" s="21" t="str">
        <f>E15</f>
        <v>Mesto Odry</v>
      </c>
      <c r="I122" s="23" t="s">
        <v>29</v>
      </c>
      <c r="J122" s="26" t="str">
        <f>E21</f>
        <v>Ing.Miroslav Slovák</v>
      </c>
      <c r="L122" s="28"/>
    </row>
    <row r="123" spans="2:63" s="1" customFormat="1" ht="15.15" customHeight="1">
      <c r="B123" s="28"/>
      <c r="C123" s="23" t="s">
        <v>27</v>
      </c>
      <c r="F123" s="21" t="str">
        <f>IF(E18="","",E18)</f>
        <v>Vyplň údaj</v>
      </c>
      <c r="I123" s="23" t="s">
        <v>32</v>
      </c>
      <c r="J123" s="26" t="str">
        <f>E24</f>
        <v>Ing.Labaj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08"/>
      <c r="C125" s="109" t="s">
        <v>113</v>
      </c>
      <c r="D125" s="110" t="s">
        <v>60</v>
      </c>
      <c r="E125" s="110" t="s">
        <v>56</v>
      </c>
      <c r="F125" s="110" t="s">
        <v>57</v>
      </c>
      <c r="G125" s="110" t="s">
        <v>114</v>
      </c>
      <c r="H125" s="110" t="s">
        <v>115</v>
      </c>
      <c r="I125" s="110" t="s">
        <v>116</v>
      </c>
      <c r="J125" s="111" t="s">
        <v>99</v>
      </c>
      <c r="K125" s="112" t="s">
        <v>117</v>
      </c>
      <c r="L125" s="108"/>
      <c r="M125" s="55" t="s">
        <v>1</v>
      </c>
      <c r="N125" s="56" t="s">
        <v>39</v>
      </c>
      <c r="O125" s="56" t="s">
        <v>118</v>
      </c>
      <c r="P125" s="56" t="s">
        <v>119</v>
      </c>
      <c r="Q125" s="56" t="s">
        <v>120</v>
      </c>
      <c r="R125" s="56" t="s">
        <v>121</v>
      </c>
      <c r="S125" s="56" t="s">
        <v>122</v>
      </c>
      <c r="T125" s="57" t="s">
        <v>123</v>
      </c>
    </row>
    <row r="126" spans="2:63" s="1" customFormat="1" ht="22.95" customHeight="1">
      <c r="B126" s="28"/>
      <c r="C126" s="60" t="s">
        <v>124</v>
      </c>
      <c r="J126" s="113">
        <f>BK126</f>
        <v>0</v>
      </c>
      <c r="L126" s="28"/>
      <c r="M126" s="58"/>
      <c r="N126" s="49"/>
      <c r="O126" s="49"/>
      <c r="P126" s="114">
        <f>P127+P133+P159+P220+P229</f>
        <v>0</v>
      </c>
      <c r="Q126" s="49"/>
      <c r="R126" s="114">
        <f>R127+R133+R159+R220+R229</f>
        <v>0.74660880000000007</v>
      </c>
      <c r="S126" s="49"/>
      <c r="T126" s="115">
        <f>T127+T133+T159+T220+T229</f>
        <v>0</v>
      </c>
      <c r="AT126" s="13" t="s">
        <v>74</v>
      </c>
      <c r="AU126" s="13" t="s">
        <v>101</v>
      </c>
      <c r="BK126" s="116">
        <f>BK127+BK133+BK159+BK220+BK229</f>
        <v>0</v>
      </c>
    </row>
    <row r="127" spans="2:63" s="11" customFormat="1" ht="25.95" customHeight="1">
      <c r="B127" s="117"/>
      <c r="D127" s="118" t="s">
        <v>74</v>
      </c>
      <c r="E127" s="119" t="s">
        <v>125</v>
      </c>
      <c r="F127" s="119" t="s">
        <v>126</v>
      </c>
      <c r="I127" s="120"/>
      <c r="J127" s="121">
        <f>BK127</f>
        <v>0</v>
      </c>
      <c r="L127" s="117"/>
      <c r="M127" s="122"/>
      <c r="P127" s="123">
        <f>P128</f>
        <v>0</v>
      </c>
      <c r="R127" s="123">
        <f>R128</f>
        <v>0</v>
      </c>
      <c r="T127" s="124">
        <f>T128</f>
        <v>0</v>
      </c>
      <c r="AR127" s="118" t="s">
        <v>83</v>
      </c>
      <c r="AT127" s="125" t="s">
        <v>74</v>
      </c>
      <c r="AU127" s="125" t="s">
        <v>75</v>
      </c>
      <c r="AY127" s="118" t="s">
        <v>127</v>
      </c>
      <c r="BK127" s="126">
        <f>BK128</f>
        <v>0</v>
      </c>
    </row>
    <row r="128" spans="2:63" s="11" customFormat="1" ht="22.95" customHeight="1">
      <c r="B128" s="117"/>
      <c r="D128" s="118" t="s">
        <v>74</v>
      </c>
      <c r="E128" s="127" t="s">
        <v>128</v>
      </c>
      <c r="F128" s="127" t="s">
        <v>129</v>
      </c>
      <c r="I128" s="120"/>
      <c r="J128" s="128">
        <f>BK128</f>
        <v>0</v>
      </c>
      <c r="L128" s="117"/>
      <c r="M128" s="122"/>
      <c r="P128" s="123">
        <f>SUM(P129:P132)</f>
        <v>0</v>
      </c>
      <c r="R128" s="123">
        <f>SUM(R129:R132)</f>
        <v>0</v>
      </c>
      <c r="T128" s="124">
        <f>SUM(T129:T132)</f>
        <v>0</v>
      </c>
      <c r="AR128" s="118" t="s">
        <v>83</v>
      </c>
      <c r="AT128" s="125" t="s">
        <v>74</v>
      </c>
      <c r="AU128" s="125" t="s">
        <v>83</v>
      </c>
      <c r="AY128" s="118" t="s">
        <v>127</v>
      </c>
      <c r="BK128" s="126">
        <f>SUM(BK129:BK132)</f>
        <v>0</v>
      </c>
    </row>
    <row r="129" spans="2:65" s="1" customFormat="1" ht="33" customHeight="1">
      <c r="B129" s="28"/>
      <c r="C129" s="129" t="s">
        <v>83</v>
      </c>
      <c r="D129" s="129" t="s">
        <v>130</v>
      </c>
      <c r="E129" s="130" t="s">
        <v>131</v>
      </c>
      <c r="F129" s="131" t="s">
        <v>132</v>
      </c>
      <c r="G129" s="132" t="s">
        <v>133</v>
      </c>
      <c r="H129" s="133">
        <v>0.5</v>
      </c>
      <c r="I129" s="134"/>
      <c r="J129" s="135">
        <f>ROUND(I129*H129,2)</f>
        <v>0</v>
      </c>
      <c r="K129" s="136"/>
      <c r="L129" s="28"/>
      <c r="M129" s="137" t="s">
        <v>1</v>
      </c>
      <c r="N129" s="138" t="s">
        <v>40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83</v>
      </c>
      <c r="AT129" s="141" t="s">
        <v>130</v>
      </c>
      <c r="AU129" s="141" t="s">
        <v>85</v>
      </c>
      <c r="AY129" s="13" t="s">
        <v>127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3" t="s">
        <v>83</v>
      </c>
      <c r="BK129" s="142">
        <f>ROUND(I129*H129,2)</f>
        <v>0</v>
      </c>
      <c r="BL129" s="13" t="s">
        <v>83</v>
      </c>
      <c r="BM129" s="141" t="s">
        <v>362</v>
      </c>
    </row>
    <row r="130" spans="2:65" s="1" customFormat="1" ht="28.8">
      <c r="B130" s="28"/>
      <c r="D130" s="143" t="s">
        <v>135</v>
      </c>
      <c r="F130" s="144" t="s">
        <v>136</v>
      </c>
      <c r="I130" s="145"/>
      <c r="L130" s="28"/>
      <c r="M130" s="146"/>
      <c r="T130" s="52"/>
      <c r="AT130" s="13" t="s">
        <v>135</v>
      </c>
      <c r="AU130" s="13" t="s">
        <v>85</v>
      </c>
    </row>
    <row r="131" spans="2:65" s="1" customFormat="1" ht="24.15" customHeight="1">
      <c r="B131" s="28"/>
      <c r="C131" s="129" t="s">
        <v>85</v>
      </c>
      <c r="D131" s="129" t="s">
        <v>130</v>
      </c>
      <c r="E131" s="130" t="s">
        <v>137</v>
      </c>
      <c r="F131" s="131" t="s">
        <v>138</v>
      </c>
      <c r="G131" s="132" t="s">
        <v>133</v>
      </c>
      <c r="H131" s="133">
        <v>4</v>
      </c>
      <c r="I131" s="134"/>
      <c r="J131" s="135">
        <f>ROUND(I131*H131,2)</f>
        <v>0</v>
      </c>
      <c r="K131" s="136"/>
      <c r="L131" s="28"/>
      <c r="M131" s="137" t="s">
        <v>1</v>
      </c>
      <c r="N131" s="138" t="s">
        <v>40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83</v>
      </c>
      <c r="AT131" s="141" t="s">
        <v>130</v>
      </c>
      <c r="AU131" s="141" t="s">
        <v>85</v>
      </c>
      <c r="AY131" s="13" t="s">
        <v>127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3" t="s">
        <v>83</v>
      </c>
      <c r="BK131" s="142">
        <f>ROUND(I131*H131,2)</f>
        <v>0</v>
      </c>
      <c r="BL131" s="13" t="s">
        <v>83</v>
      </c>
      <c r="BM131" s="141" t="s">
        <v>363</v>
      </c>
    </row>
    <row r="132" spans="2:65" s="1" customFormat="1" ht="28.8">
      <c r="B132" s="28"/>
      <c r="D132" s="143" t="s">
        <v>135</v>
      </c>
      <c r="F132" s="144" t="s">
        <v>140</v>
      </c>
      <c r="I132" s="145"/>
      <c r="L132" s="28"/>
      <c r="M132" s="146"/>
      <c r="T132" s="52"/>
      <c r="AT132" s="13" t="s">
        <v>135</v>
      </c>
      <c r="AU132" s="13" t="s">
        <v>85</v>
      </c>
    </row>
    <row r="133" spans="2:65" s="11" customFormat="1" ht="25.95" customHeight="1">
      <c r="B133" s="117"/>
      <c r="D133" s="118" t="s">
        <v>74</v>
      </c>
      <c r="E133" s="119" t="s">
        <v>141</v>
      </c>
      <c r="F133" s="119" t="s">
        <v>142</v>
      </c>
      <c r="I133" s="120"/>
      <c r="J133" s="121">
        <f>BK133</f>
        <v>0</v>
      </c>
      <c r="L133" s="117"/>
      <c r="M133" s="122"/>
      <c r="P133" s="123">
        <f>P134</f>
        <v>0</v>
      </c>
      <c r="R133" s="123">
        <f>R134</f>
        <v>7.0000000000000001E-3</v>
      </c>
      <c r="T133" s="124">
        <f>T134</f>
        <v>0</v>
      </c>
      <c r="AR133" s="118" t="s">
        <v>85</v>
      </c>
      <c r="AT133" s="125" t="s">
        <v>74</v>
      </c>
      <c r="AU133" s="125" t="s">
        <v>75</v>
      </c>
      <c r="AY133" s="118" t="s">
        <v>127</v>
      </c>
      <c r="BK133" s="126">
        <f>BK134</f>
        <v>0</v>
      </c>
    </row>
    <row r="134" spans="2:65" s="11" customFormat="1" ht="22.95" customHeight="1">
      <c r="B134" s="117"/>
      <c r="D134" s="118" t="s">
        <v>74</v>
      </c>
      <c r="E134" s="127" t="s">
        <v>143</v>
      </c>
      <c r="F134" s="127" t="s">
        <v>144</v>
      </c>
      <c r="I134" s="120"/>
      <c r="J134" s="128">
        <f>BK134</f>
        <v>0</v>
      </c>
      <c r="L134" s="117"/>
      <c r="M134" s="122"/>
      <c r="P134" s="123">
        <f>SUM(P135:P158)</f>
        <v>0</v>
      </c>
      <c r="R134" s="123">
        <f>SUM(R135:R158)</f>
        <v>7.0000000000000001E-3</v>
      </c>
      <c r="T134" s="124">
        <f>SUM(T135:T158)</f>
        <v>0</v>
      </c>
      <c r="AR134" s="118" t="s">
        <v>85</v>
      </c>
      <c r="AT134" s="125" t="s">
        <v>74</v>
      </c>
      <c r="AU134" s="125" t="s">
        <v>83</v>
      </c>
      <c r="AY134" s="118" t="s">
        <v>127</v>
      </c>
      <c r="BK134" s="126">
        <f>SUM(BK135:BK158)</f>
        <v>0</v>
      </c>
    </row>
    <row r="135" spans="2:65" s="1" customFormat="1" ht="24.15" customHeight="1">
      <c r="B135" s="28"/>
      <c r="C135" s="129" t="s">
        <v>145</v>
      </c>
      <c r="D135" s="129" t="s">
        <v>130</v>
      </c>
      <c r="E135" s="130" t="s">
        <v>364</v>
      </c>
      <c r="F135" s="131" t="s">
        <v>365</v>
      </c>
      <c r="G135" s="132" t="s">
        <v>148</v>
      </c>
      <c r="H135" s="133">
        <v>2</v>
      </c>
      <c r="I135" s="134"/>
      <c r="J135" s="135">
        <f>ROUND(I135*H135,2)</f>
        <v>0</v>
      </c>
      <c r="K135" s="136"/>
      <c r="L135" s="28"/>
      <c r="M135" s="137" t="s">
        <v>1</v>
      </c>
      <c r="N135" s="138" t="s">
        <v>40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170</v>
      </c>
      <c r="AT135" s="141" t="s">
        <v>130</v>
      </c>
      <c r="AU135" s="141" t="s">
        <v>85</v>
      </c>
      <c r="AY135" s="13" t="s">
        <v>127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3" t="s">
        <v>83</v>
      </c>
      <c r="BK135" s="142">
        <f>ROUND(I135*H135,2)</f>
        <v>0</v>
      </c>
      <c r="BL135" s="13" t="s">
        <v>170</v>
      </c>
      <c r="BM135" s="141" t="s">
        <v>366</v>
      </c>
    </row>
    <row r="136" spans="2:65" s="1" customFormat="1" ht="28.8">
      <c r="B136" s="28"/>
      <c r="D136" s="143" t="s">
        <v>135</v>
      </c>
      <c r="F136" s="144" t="s">
        <v>367</v>
      </c>
      <c r="I136" s="145"/>
      <c r="L136" s="28"/>
      <c r="M136" s="146"/>
      <c r="T136" s="52"/>
      <c r="AT136" s="13" t="s">
        <v>135</v>
      </c>
      <c r="AU136" s="13" t="s">
        <v>85</v>
      </c>
    </row>
    <row r="137" spans="2:65" s="1" customFormat="1" ht="16.5" customHeight="1">
      <c r="B137" s="28"/>
      <c r="C137" s="147" t="s">
        <v>151</v>
      </c>
      <c r="D137" s="147" t="s">
        <v>152</v>
      </c>
      <c r="E137" s="148" t="s">
        <v>153</v>
      </c>
      <c r="F137" s="149" t="s">
        <v>154</v>
      </c>
      <c r="G137" s="150" t="s">
        <v>155</v>
      </c>
      <c r="H137" s="151">
        <v>2</v>
      </c>
      <c r="I137" s="152"/>
      <c r="J137" s="153">
        <f>ROUND(I137*H137,2)</f>
        <v>0</v>
      </c>
      <c r="K137" s="154"/>
      <c r="L137" s="155"/>
      <c r="M137" s="156" t="s">
        <v>1</v>
      </c>
      <c r="N137" s="157" t="s">
        <v>40</v>
      </c>
      <c r="P137" s="139">
        <f>O137*H137</f>
        <v>0</v>
      </c>
      <c r="Q137" s="139">
        <v>1E-3</v>
      </c>
      <c r="R137" s="139">
        <f>Q137*H137</f>
        <v>2E-3</v>
      </c>
      <c r="S137" s="139">
        <v>0</v>
      </c>
      <c r="T137" s="140">
        <f>S137*H137</f>
        <v>0</v>
      </c>
      <c r="AR137" s="141" t="s">
        <v>176</v>
      </c>
      <c r="AT137" s="141" t="s">
        <v>152</v>
      </c>
      <c r="AU137" s="141" t="s">
        <v>85</v>
      </c>
      <c r="AY137" s="13" t="s">
        <v>127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3" t="s">
        <v>83</v>
      </c>
      <c r="BK137" s="142">
        <f>ROUND(I137*H137,2)</f>
        <v>0</v>
      </c>
      <c r="BL137" s="13" t="s">
        <v>170</v>
      </c>
      <c r="BM137" s="141" t="s">
        <v>368</v>
      </c>
    </row>
    <row r="138" spans="2:65" s="1" customFormat="1">
      <c r="B138" s="28"/>
      <c r="D138" s="143" t="s">
        <v>135</v>
      </c>
      <c r="F138" s="144" t="s">
        <v>154</v>
      </c>
      <c r="I138" s="145"/>
      <c r="L138" s="28"/>
      <c r="M138" s="146"/>
      <c r="T138" s="52"/>
      <c r="AT138" s="13" t="s">
        <v>135</v>
      </c>
      <c r="AU138" s="13" t="s">
        <v>85</v>
      </c>
    </row>
    <row r="139" spans="2:65" s="1" customFormat="1" ht="24.15" customHeight="1">
      <c r="B139" s="28"/>
      <c r="C139" s="129" t="s">
        <v>157</v>
      </c>
      <c r="D139" s="129" t="s">
        <v>130</v>
      </c>
      <c r="E139" s="130" t="s">
        <v>158</v>
      </c>
      <c r="F139" s="131" t="s">
        <v>159</v>
      </c>
      <c r="G139" s="132" t="s">
        <v>148</v>
      </c>
      <c r="H139" s="133">
        <v>2</v>
      </c>
      <c r="I139" s="134"/>
      <c r="J139" s="135">
        <f>ROUND(I139*H139,2)</f>
        <v>0</v>
      </c>
      <c r="K139" s="136"/>
      <c r="L139" s="28"/>
      <c r="M139" s="137" t="s">
        <v>1</v>
      </c>
      <c r="N139" s="138" t="s">
        <v>40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170</v>
      </c>
      <c r="AT139" s="141" t="s">
        <v>130</v>
      </c>
      <c r="AU139" s="141" t="s">
        <v>85</v>
      </c>
      <c r="AY139" s="13" t="s">
        <v>127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3" t="s">
        <v>83</v>
      </c>
      <c r="BK139" s="142">
        <f>ROUND(I139*H139,2)</f>
        <v>0</v>
      </c>
      <c r="BL139" s="13" t="s">
        <v>170</v>
      </c>
      <c r="BM139" s="141" t="s">
        <v>369</v>
      </c>
    </row>
    <row r="140" spans="2:65" s="1" customFormat="1" ht="28.8">
      <c r="B140" s="28"/>
      <c r="D140" s="143" t="s">
        <v>135</v>
      </c>
      <c r="F140" s="144" t="s">
        <v>161</v>
      </c>
      <c r="I140" s="145"/>
      <c r="L140" s="28"/>
      <c r="M140" s="146"/>
      <c r="T140" s="52"/>
      <c r="AT140" s="13" t="s">
        <v>135</v>
      </c>
      <c r="AU140" s="13" t="s">
        <v>85</v>
      </c>
    </row>
    <row r="141" spans="2:65" s="1" customFormat="1" ht="16.5" customHeight="1">
      <c r="B141" s="28"/>
      <c r="C141" s="147" t="s">
        <v>162</v>
      </c>
      <c r="D141" s="147" t="s">
        <v>152</v>
      </c>
      <c r="E141" s="148" t="s">
        <v>370</v>
      </c>
      <c r="F141" s="149" t="s">
        <v>371</v>
      </c>
      <c r="G141" s="150" t="s">
        <v>155</v>
      </c>
      <c r="H141" s="151">
        <v>2</v>
      </c>
      <c r="I141" s="152"/>
      <c r="J141" s="153">
        <f>ROUND(I141*H141,2)</f>
        <v>0</v>
      </c>
      <c r="K141" s="154"/>
      <c r="L141" s="155"/>
      <c r="M141" s="156" t="s">
        <v>1</v>
      </c>
      <c r="N141" s="157" t="s">
        <v>40</v>
      </c>
      <c r="P141" s="139">
        <f>O141*H141</f>
        <v>0</v>
      </c>
      <c r="Q141" s="139">
        <v>1E-3</v>
      </c>
      <c r="R141" s="139">
        <f>Q141*H141</f>
        <v>2E-3</v>
      </c>
      <c r="S141" s="139">
        <v>0</v>
      </c>
      <c r="T141" s="140">
        <f>S141*H141</f>
        <v>0</v>
      </c>
      <c r="AR141" s="141" t="s">
        <v>176</v>
      </c>
      <c r="AT141" s="141" t="s">
        <v>152</v>
      </c>
      <c r="AU141" s="141" t="s">
        <v>85</v>
      </c>
      <c r="AY141" s="13" t="s">
        <v>127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3" t="s">
        <v>83</v>
      </c>
      <c r="BK141" s="142">
        <f>ROUND(I141*H141,2)</f>
        <v>0</v>
      </c>
      <c r="BL141" s="13" t="s">
        <v>170</v>
      </c>
      <c r="BM141" s="141" t="s">
        <v>372</v>
      </c>
    </row>
    <row r="142" spans="2:65" s="1" customFormat="1">
      <c r="B142" s="28"/>
      <c r="D142" s="143" t="s">
        <v>135</v>
      </c>
      <c r="F142" s="144" t="s">
        <v>371</v>
      </c>
      <c r="I142" s="145"/>
      <c r="L142" s="28"/>
      <c r="M142" s="146"/>
      <c r="T142" s="52"/>
      <c r="AT142" s="13" t="s">
        <v>135</v>
      </c>
      <c r="AU142" s="13" t="s">
        <v>85</v>
      </c>
    </row>
    <row r="143" spans="2:65" s="1" customFormat="1" ht="24.15" customHeight="1">
      <c r="B143" s="28"/>
      <c r="C143" s="129" t="s">
        <v>166</v>
      </c>
      <c r="D143" s="129" t="s">
        <v>130</v>
      </c>
      <c r="E143" s="130" t="s">
        <v>373</v>
      </c>
      <c r="F143" s="131" t="s">
        <v>374</v>
      </c>
      <c r="G143" s="132" t="s">
        <v>148</v>
      </c>
      <c r="H143" s="133">
        <v>2</v>
      </c>
      <c r="I143" s="134"/>
      <c r="J143" s="135">
        <f>ROUND(I143*H143,2)</f>
        <v>0</v>
      </c>
      <c r="K143" s="136"/>
      <c r="L143" s="28"/>
      <c r="M143" s="137" t="s">
        <v>1</v>
      </c>
      <c r="N143" s="138" t="s">
        <v>40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170</v>
      </c>
      <c r="AT143" s="141" t="s">
        <v>130</v>
      </c>
      <c r="AU143" s="141" t="s">
        <v>85</v>
      </c>
      <c r="AY143" s="13" t="s">
        <v>127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3" t="s">
        <v>83</v>
      </c>
      <c r="BK143" s="142">
        <f>ROUND(I143*H143,2)</f>
        <v>0</v>
      </c>
      <c r="BL143" s="13" t="s">
        <v>170</v>
      </c>
      <c r="BM143" s="141" t="s">
        <v>375</v>
      </c>
    </row>
    <row r="144" spans="2:65" s="1" customFormat="1" ht="28.8">
      <c r="B144" s="28"/>
      <c r="D144" s="143" t="s">
        <v>135</v>
      </c>
      <c r="F144" s="144" t="s">
        <v>376</v>
      </c>
      <c r="I144" s="145"/>
      <c r="L144" s="28"/>
      <c r="M144" s="146"/>
      <c r="T144" s="52"/>
      <c r="AT144" s="13" t="s">
        <v>135</v>
      </c>
      <c r="AU144" s="13" t="s">
        <v>85</v>
      </c>
    </row>
    <row r="145" spans="2:65" s="1" customFormat="1" ht="16.5" customHeight="1">
      <c r="B145" s="28"/>
      <c r="C145" s="147" t="s">
        <v>173</v>
      </c>
      <c r="D145" s="147" t="s">
        <v>152</v>
      </c>
      <c r="E145" s="148" t="s">
        <v>377</v>
      </c>
      <c r="F145" s="149" t="s">
        <v>378</v>
      </c>
      <c r="G145" s="150" t="s">
        <v>148</v>
      </c>
      <c r="H145" s="151">
        <v>2</v>
      </c>
      <c r="I145" s="152"/>
      <c r="J145" s="153">
        <f>ROUND(I145*H145,2)</f>
        <v>0</v>
      </c>
      <c r="K145" s="154"/>
      <c r="L145" s="155"/>
      <c r="M145" s="156" t="s">
        <v>1</v>
      </c>
      <c r="N145" s="157" t="s">
        <v>40</v>
      </c>
      <c r="P145" s="139">
        <f>O145*H145</f>
        <v>0</v>
      </c>
      <c r="Q145" s="139">
        <v>3.8000000000000002E-4</v>
      </c>
      <c r="R145" s="139">
        <f>Q145*H145</f>
        <v>7.6000000000000004E-4</v>
      </c>
      <c r="S145" s="139">
        <v>0</v>
      </c>
      <c r="T145" s="140">
        <f>S145*H145</f>
        <v>0</v>
      </c>
      <c r="AR145" s="141" t="s">
        <v>176</v>
      </c>
      <c r="AT145" s="141" t="s">
        <v>152</v>
      </c>
      <c r="AU145" s="141" t="s">
        <v>85</v>
      </c>
      <c r="AY145" s="13" t="s">
        <v>127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3" t="s">
        <v>83</v>
      </c>
      <c r="BK145" s="142">
        <f>ROUND(I145*H145,2)</f>
        <v>0</v>
      </c>
      <c r="BL145" s="13" t="s">
        <v>170</v>
      </c>
      <c r="BM145" s="141" t="s">
        <v>379</v>
      </c>
    </row>
    <row r="146" spans="2:65" s="1" customFormat="1">
      <c r="B146" s="28"/>
      <c r="D146" s="143" t="s">
        <v>135</v>
      </c>
      <c r="F146" s="144" t="s">
        <v>378</v>
      </c>
      <c r="I146" s="145"/>
      <c r="L146" s="28"/>
      <c r="M146" s="146"/>
      <c r="T146" s="52"/>
      <c r="AT146" s="13" t="s">
        <v>135</v>
      </c>
      <c r="AU146" s="13" t="s">
        <v>85</v>
      </c>
    </row>
    <row r="147" spans="2:65" s="1" customFormat="1" ht="16.5" customHeight="1">
      <c r="B147" s="28"/>
      <c r="C147" s="147" t="s">
        <v>178</v>
      </c>
      <c r="D147" s="147" t="s">
        <v>152</v>
      </c>
      <c r="E147" s="148" t="s">
        <v>380</v>
      </c>
      <c r="F147" s="149" t="s">
        <v>381</v>
      </c>
      <c r="G147" s="150" t="s">
        <v>169</v>
      </c>
      <c r="H147" s="151">
        <v>2</v>
      </c>
      <c r="I147" s="152"/>
      <c r="J147" s="153">
        <f>ROUND(I147*H147,2)</f>
        <v>0</v>
      </c>
      <c r="K147" s="154"/>
      <c r="L147" s="155"/>
      <c r="M147" s="156" t="s">
        <v>1</v>
      </c>
      <c r="N147" s="157" t="s">
        <v>40</v>
      </c>
      <c r="P147" s="139">
        <f>O147*H147</f>
        <v>0</v>
      </c>
      <c r="Q147" s="139">
        <v>1.6000000000000001E-4</v>
      </c>
      <c r="R147" s="139">
        <f>Q147*H147</f>
        <v>3.2000000000000003E-4</v>
      </c>
      <c r="S147" s="139">
        <v>0</v>
      </c>
      <c r="T147" s="140">
        <f>S147*H147</f>
        <v>0</v>
      </c>
      <c r="AR147" s="141" t="s">
        <v>176</v>
      </c>
      <c r="AT147" s="141" t="s">
        <v>152</v>
      </c>
      <c r="AU147" s="141" t="s">
        <v>85</v>
      </c>
      <c r="AY147" s="13" t="s">
        <v>127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3" t="s">
        <v>83</v>
      </c>
      <c r="BK147" s="142">
        <f>ROUND(I147*H147,2)</f>
        <v>0</v>
      </c>
      <c r="BL147" s="13" t="s">
        <v>170</v>
      </c>
      <c r="BM147" s="141" t="s">
        <v>382</v>
      </c>
    </row>
    <row r="148" spans="2:65" s="1" customFormat="1">
      <c r="B148" s="28"/>
      <c r="D148" s="143" t="s">
        <v>135</v>
      </c>
      <c r="F148" s="144" t="s">
        <v>381</v>
      </c>
      <c r="I148" s="145"/>
      <c r="L148" s="28"/>
      <c r="M148" s="146"/>
      <c r="T148" s="52"/>
      <c r="AT148" s="13" t="s">
        <v>135</v>
      </c>
      <c r="AU148" s="13" t="s">
        <v>85</v>
      </c>
    </row>
    <row r="149" spans="2:65" s="1" customFormat="1" ht="24.15" customHeight="1">
      <c r="B149" s="28"/>
      <c r="C149" s="147" t="s">
        <v>183</v>
      </c>
      <c r="D149" s="147" t="s">
        <v>152</v>
      </c>
      <c r="E149" s="148" t="s">
        <v>184</v>
      </c>
      <c r="F149" s="149" t="s">
        <v>185</v>
      </c>
      <c r="G149" s="150" t="s">
        <v>169</v>
      </c>
      <c r="H149" s="151">
        <v>2</v>
      </c>
      <c r="I149" s="152"/>
      <c r="J149" s="153">
        <f>ROUND(I149*H149,2)</f>
        <v>0</v>
      </c>
      <c r="K149" s="154"/>
      <c r="L149" s="155"/>
      <c r="M149" s="156" t="s">
        <v>1</v>
      </c>
      <c r="N149" s="157" t="s">
        <v>40</v>
      </c>
      <c r="P149" s="139">
        <f>O149*H149</f>
        <v>0</v>
      </c>
      <c r="Q149" s="139">
        <v>2.5999999999999998E-4</v>
      </c>
      <c r="R149" s="139">
        <f>Q149*H149</f>
        <v>5.1999999999999995E-4</v>
      </c>
      <c r="S149" s="139">
        <v>0</v>
      </c>
      <c r="T149" s="140">
        <f>S149*H149</f>
        <v>0</v>
      </c>
      <c r="AR149" s="141" t="s">
        <v>176</v>
      </c>
      <c r="AT149" s="141" t="s">
        <v>152</v>
      </c>
      <c r="AU149" s="141" t="s">
        <v>85</v>
      </c>
      <c r="AY149" s="13" t="s">
        <v>127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3" t="s">
        <v>83</v>
      </c>
      <c r="BK149" s="142">
        <f>ROUND(I149*H149,2)</f>
        <v>0</v>
      </c>
      <c r="BL149" s="13" t="s">
        <v>170</v>
      </c>
      <c r="BM149" s="141" t="s">
        <v>383</v>
      </c>
    </row>
    <row r="150" spans="2:65" s="1" customFormat="1">
      <c r="B150" s="28"/>
      <c r="D150" s="143" t="s">
        <v>135</v>
      </c>
      <c r="F150" s="144" t="s">
        <v>185</v>
      </c>
      <c r="I150" s="145"/>
      <c r="L150" s="28"/>
      <c r="M150" s="146"/>
      <c r="T150" s="52"/>
      <c r="AT150" s="13" t="s">
        <v>135</v>
      </c>
      <c r="AU150" s="13" t="s">
        <v>85</v>
      </c>
    </row>
    <row r="151" spans="2:65" s="1" customFormat="1" ht="24.15" customHeight="1">
      <c r="B151" s="28"/>
      <c r="C151" s="147" t="s">
        <v>187</v>
      </c>
      <c r="D151" s="147" t="s">
        <v>152</v>
      </c>
      <c r="E151" s="148" t="s">
        <v>188</v>
      </c>
      <c r="F151" s="149" t="s">
        <v>189</v>
      </c>
      <c r="G151" s="150" t="s">
        <v>169</v>
      </c>
      <c r="H151" s="151">
        <v>2</v>
      </c>
      <c r="I151" s="152"/>
      <c r="J151" s="153">
        <f>ROUND(I151*H151,2)</f>
        <v>0</v>
      </c>
      <c r="K151" s="154"/>
      <c r="L151" s="155"/>
      <c r="M151" s="156" t="s">
        <v>1</v>
      </c>
      <c r="N151" s="157" t="s">
        <v>40</v>
      </c>
      <c r="P151" s="139">
        <f>O151*H151</f>
        <v>0</v>
      </c>
      <c r="Q151" s="139">
        <v>6.9999999999999999E-4</v>
      </c>
      <c r="R151" s="139">
        <f>Q151*H151</f>
        <v>1.4E-3</v>
      </c>
      <c r="S151" s="139">
        <v>0</v>
      </c>
      <c r="T151" s="140">
        <f>S151*H151</f>
        <v>0</v>
      </c>
      <c r="AR151" s="141" t="s">
        <v>176</v>
      </c>
      <c r="AT151" s="141" t="s">
        <v>152</v>
      </c>
      <c r="AU151" s="141" t="s">
        <v>85</v>
      </c>
      <c r="AY151" s="13" t="s">
        <v>127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3" t="s">
        <v>83</v>
      </c>
      <c r="BK151" s="142">
        <f>ROUND(I151*H151,2)</f>
        <v>0</v>
      </c>
      <c r="BL151" s="13" t="s">
        <v>170</v>
      </c>
      <c r="BM151" s="141" t="s">
        <v>384</v>
      </c>
    </row>
    <row r="152" spans="2:65" s="1" customFormat="1" ht="19.2">
      <c r="B152" s="28"/>
      <c r="D152" s="143" t="s">
        <v>135</v>
      </c>
      <c r="F152" s="144" t="s">
        <v>189</v>
      </c>
      <c r="I152" s="145"/>
      <c r="L152" s="28"/>
      <c r="M152" s="146"/>
      <c r="T152" s="52"/>
      <c r="AT152" s="13" t="s">
        <v>135</v>
      </c>
      <c r="AU152" s="13" t="s">
        <v>85</v>
      </c>
    </row>
    <row r="153" spans="2:65" s="1" customFormat="1" ht="16.5" customHeight="1">
      <c r="B153" s="28"/>
      <c r="C153" s="129" t="s">
        <v>8</v>
      </c>
      <c r="D153" s="129" t="s">
        <v>130</v>
      </c>
      <c r="E153" s="130" t="s">
        <v>385</v>
      </c>
      <c r="F153" s="131" t="s">
        <v>386</v>
      </c>
      <c r="G153" s="132" t="s">
        <v>169</v>
      </c>
      <c r="H153" s="133">
        <v>4</v>
      </c>
      <c r="I153" s="134"/>
      <c r="J153" s="135">
        <f>ROUND(I153*H153,2)</f>
        <v>0</v>
      </c>
      <c r="K153" s="136"/>
      <c r="L153" s="28"/>
      <c r="M153" s="137" t="s">
        <v>1</v>
      </c>
      <c r="N153" s="138" t="s">
        <v>40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170</v>
      </c>
      <c r="AT153" s="141" t="s">
        <v>130</v>
      </c>
      <c r="AU153" s="141" t="s">
        <v>85</v>
      </c>
      <c r="AY153" s="13" t="s">
        <v>127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3" t="s">
        <v>83</v>
      </c>
      <c r="BK153" s="142">
        <f>ROUND(I153*H153,2)</f>
        <v>0</v>
      </c>
      <c r="BL153" s="13" t="s">
        <v>170</v>
      </c>
      <c r="BM153" s="141" t="s">
        <v>387</v>
      </c>
    </row>
    <row r="154" spans="2:65" s="1" customFormat="1" ht="19.2">
      <c r="B154" s="28"/>
      <c r="D154" s="143" t="s">
        <v>135</v>
      </c>
      <c r="F154" s="144" t="s">
        <v>388</v>
      </c>
      <c r="I154" s="145"/>
      <c r="L154" s="28"/>
      <c r="M154" s="146"/>
      <c r="T154" s="52"/>
      <c r="AT154" s="13" t="s">
        <v>135</v>
      </c>
      <c r="AU154" s="13" t="s">
        <v>85</v>
      </c>
    </row>
    <row r="155" spans="2:65" s="1" customFormat="1" ht="16.5" customHeight="1">
      <c r="B155" s="28"/>
      <c r="C155" s="147" t="s">
        <v>195</v>
      </c>
      <c r="D155" s="147" t="s">
        <v>152</v>
      </c>
      <c r="E155" s="148" t="s">
        <v>389</v>
      </c>
      <c r="F155" s="149" t="s">
        <v>390</v>
      </c>
      <c r="G155" s="150" t="s">
        <v>224</v>
      </c>
      <c r="H155" s="151">
        <v>4</v>
      </c>
      <c r="I155" s="152"/>
      <c r="J155" s="153">
        <f>ROUND(I155*H155,2)</f>
        <v>0</v>
      </c>
      <c r="K155" s="154"/>
      <c r="L155" s="155"/>
      <c r="M155" s="156" t="s">
        <v>1</v>
      </c>
      <c r="N155" s="157" t="s">
        <v>40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176</v>
      </c>
      <c r="AT155" s="141" t="s">
        <v>152</v>
      </c>
      <c r="AU155" s="141" t="s">
        <v>85</v>
      </c>
      <c r="AY155" s="13" t="s">
        <v>127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3" t="s">
        <v>83</v>
      </c>
      <c r="BK155" s="142">
        <f>ROUND(I155*H155,2)</f>
        <v>0</v>
      </c>
      <c r="BL155" s="13" t="s">
        <v>170</v>
      </c>
      <c r="BM155" s="141" t="s">
        <v>391</v>
      </c>
    </row>
    <row r="156" spans="2:65" s="1" customFormat="1">
      <c r="B156" s="28"/>
      <c r="D156" s="143" t="s">
        <v>135</v>
      </c>
      <c r="F156" s="144" t="s">
        <v>392</v>
      </c>
      <c r="I156" s="145"/>
      <c r="L156" s="28"/>
      <c r="M156" s="146"/>
      <c r="T156" s="52"/>
      <c r="AT156" s="13" t="s">
        <v>135</v>
      </c>
      <c r="AU156" s="13" t="s">
        <v>85</v>
      </c>
    </row>
    <row r="157" spans="2:65" s="1" customFormat="1" ht="24.15" customHeight="1">
      <c r="B157" s="28"/>
      <c r="C157" s="129" t="s">
        <v>200</v>
      </c>
      <c r="D157" s="129" t="s">
        <v>130</v>
      </c>
      <c r="E157" s="130" t="s">
        <v>209</v>
      </c>
      <c r="F157" s="131" t="s">
        <v>210</v>
      </c>
      <c r="G157" s="132" t="s">
        <v>133</v>
      </c>
      <c r="H157" s="133">
        <v>1</v>
      </c>
      <c r="I157" s="134"/>
      <c r="J157" s="135">
        <f>ROUND(I157*H157,2)</f>
        <v>0</v>
      </c>
      <c r="K157" s="136"/>
      <c r="L157" s="28"/>
      <c r="M157" s="137" t="s">
        <v>1</v>
      </c>
      <c r="N157" s="138" t="s">
        <v>40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83</v>
      </c>
      <c r="AT157" s="141" t="s">
        <v>130</v>
      </c>
      <c r="AU157" s="141" t="s">
        <v>85</v>
      </c>
      <c r="AY157" s="13" t="s">
        <v>127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3" t="s">
        <v>83</v>
      </c>
      <c r="BK157" s="142">
        <f>ROUND(I157*H157,2)</f>
        <v>0</v>
      </c>
      <c r="BL157" s="13" t="s">
        <v>83</v>
      </c>
      <c r="BM157" s="141" t="s">
        <v>393</v>
      </c>
    </row>
    <row r="158" spans="2:65" s="1" customFormat="1" ht="28.8">
      <c r="B158" s="28"/>
      <c r="D158" s="143" t="s">
        <v>135</v>
      </c>
      <c r="F158" s="144" t="s">
        <v>212</v>
      </c>
      <c r="I158" s="145"/>
      <c r="L158" s="28"/>
      <c r="M158" s="146"/>
      <c r="T158" s="52"/>
      <c r="AT158" s="13" t="s">
        <v>135</v>
      </c>
      <c r="AU158" s="13" t="s">
        <v>85</v>
      </c>
    </row>
    <row r="159" spans="2:65" s="11" customFormat="1" ht="25.95" customHeight="1">
      <c r="B159" s="117"/>
      <c r="D159" s="118" t="s">
        <v>74</v>
      </c>
      <c r="E159" s="119" t="s">
        <v>152</v>
      </c>
      <c r="F159" s="119" t="s">
        <v>213</v>
      </c>
      <c r="I159" s="120"/>
      <c r="J159" s="121">
        <f>BK159</f>
        <v>0</v>
      </c>
      <c r="L159" s="117"/>
      <c r="M159" s="122"/>
      <c r="P159" s="123">
        <f>P160+P191</f>
        <v>0</v>
      </c>
      <c r="R159" s="123">
        <f>R160+R191</f>
        <v>0.73960880000000007</v>
      </c>
      <c r="T159" s="124">
        <f>T160+T191</f>
        <v>0</v>
      </c>
      <c r="AR159" s="118" t="s">
        <v>145</v>
      </c>
      <c r="AT159" s="125" t="s">
        <v>74</v>
      </c>
      <c r="AU159" s="125" t="s">
        <v>75</v>
      </c>
      <c r="AY159" s="118" t="s">
        <v>127</v>
      </c>
      <c r="BK159" s="126">
        <f>BK160+BK191</f>
        <v>0</v>
      </c>
    </row>
    <row r="160" spans="2:65" s="11" customFormat="1" ht="22.95" customHeight="1">
      <c r="B160" s="117"/>
      <c r="D160" s="118" t="s">
        <v>74</v>
      </c>
      <c r="E160" s="127" t="s">
        <v>214</v>
      </c>
      <c r="F160" s="127" t="s">
        <v>215</v>
      </c>
      <c r="I160" s="120"/>
      <c r="J160" s="128">
        <f>BK160</f>
        <v>0</v>
      </c>
      <c r="L160" s="117"/>
      <c r="M160" s="122"/>
      <c r="P160" s="123">
        <f>SUM(P161:P190)</f>
        <v>0</v>
      </c>
      <c r="R160" s="123">
        <f>SUM(R161:R190)</f>
        <v>0.57756000000000007</v>
      </c>
      <c r="T160" s="124">
        <f>SUM(T161:T190)</f>
        <v>0</v>
      </c>
      <c r="AR160" s="118" t="s">
        <v>145</v>
      </c>
      <c r="AT160" s="125" t="s">
        <v>74</v>
      </c>
      <c r="AU160" s="125" t="s">
        <v>83</v>
      </c>
      <c r="AY160" s="118" t="s">
        <v>127</v>
      </c>
      <c r="BK160" s="126">
        <f>SUM(BK161:BK190)</f>
        <v>0</v>
      </c>
    </row>
    <row r="161" spans="2:65" s="1" customFormat="1" ht="16.5" customHeight="1">
      <c r="B161" s="28"/>
      <c r="C161" s="129" t="s">
        <v>205</v>
      </c>
      <c r="D161" s="129" t="s">
        <v>130</v>
      </c>
      <c r="E161" s="130" t="s">
        <v>394</v>
      </c>
      <c r="F161" s="131" t="s">
        <v>395</v>
      </c>
      <c r="G161" s="132" t="s">
        <v>169</v>
      </c>
      <c r="H161" s="133">
        <v>1</v>
      </c>
      <c r="I161" s="134"/>
      <c r="J161" s="135">
        <f>ROUND(I161*H161,2)</f>
        <v>0</v>
      </c>
      <c r="K161" s="136"/>
      <c r="L161" s="28"/>
      <c r="M161" s="137" t="s">
        <v>1</v>
      </c>
      <c r="N161" s="138" t="s">
        <v>40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219</v>
      </c>
      <c r="AT161" s="141" t="s">
        <v>130</v>
      </c>
      <c r="AU161" s="141" t="s">
        <v>85</v>
      </c>
      <c r="AY161" s="13" t="s">
        <v>127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3" t="s">
        <v>83</v>
      </c>
      <c r="BK161" s="142">
        <f>ROUND(I161*H161,2)</f>
        <v>0</v>
      </c>
      <c r="BL161" s="13" t="s">
        <v>219</v>
      </c>
      <c r="BM161" s="141" t="s">
        <v>396</v>
      </c>
    </row>
    <row r="162" spans="2:65" s="1" customFormat="1" ht="19.2">
      <c r="B162" s="28"/>
      <c r="D162" s="143" t="s">
        <v>135</v>
      </c>
      <c r="F162" s="144" t="s">
        <v>397</v>
      </c>
      <c r="I162" s="145"/>
      <c r="L162" s="28"/>
      <c r="M162" s="146"/>
      <c r="T162" s="52"/>
      <c r="AT162" s="13" t="s">
        <v>135</v>
      </c>
      <c r="AU162" s="13" t="s">
        <v>85</v>
      </c>
    </row>
    <row r="163" spans="2:65" s="1" customFormat="1" ht="16.5" customHeight="1">
      <c r="B163" s="28"/>
      <c r="C163" s="147" t="s">
        <v>170</v>
      </c>
      <c r="D163" s="147" t="s">
        <v>152</v>
      </c>
      <c r="E163" s="148" t="s">
        <v>314</v>
      </c>
      <c r="F163" s="149" t="s">
        <v>398</v>
      </c>
      <c r="G163" s="150" t="s">
        <v>224</v>
      </c>
      <c r="H163" s="151">
        <v>1</v>
      </c>
      <c r="I163" s="152"/>
      <c r="J163" s="153">
        <f>ROUND(I163*H163,2)</f>
        <v>0</v>
      </c>
      <c r="K163" s="154"/>
      <c r="L163" s="155"/>
      <c r="M163" s="156" t="s">
        <v>1</v>
      </c>
      <c r="N163" s="157" t="s">
        <v>40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225</v>
      </c>
      <c r="AT163" s="141" t="s">
        <v>152</v>
      </c>
      <c r="AU163" s="141" t="s">
        <v>85</v>
      </c>
      <c r="AY163" s="13" t="s">
        <v>127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3" t="s">
        <v>83</v>
      </c>
      <c r="BK163" s="142">
        <f>ROUND(I163*H163,2)</f>
        <v>0</v>
      </c>
      <c r="BL163" s="13" t="s">
        <v>219</v>
      </c>
      <c r="BM163" s="141" t="s">
        <v>399</v>
      </c>
    </row>
    <row r="164" spans="2:65" s="1" customFormat="1">
      <c r="B164" s="28"/>
      <c r="D164" s="143" t="s">
        <v>135</v>
      </c>
      <c r="F164" s="144" t="s">
        <v>398</v>
      </c>
      <c r="I164" s="145"/>
      <c r="L164" s="28"/>
      <c r="M164" s="146"/>
      <c r="T164" s="52"/>
      <c r="AT164" s="13" t="s">
        <v>135</v>
      </c>
      <c r="AU164" s="13" t="s">
        <v>85</v>
      </c>
    </row>
    <row r="165" spans="2:65" s="1" customFormat="1" ht="16.5" customHeight="1">
      <c r="B165" s="28"/>
      <c r="C165" s="129" t="s">
        <v>216</v>
      </c>
      <c r="D165" s="129" t="s">
        <v>130</v>
      </c>
      <c r="E165" s="130" t="s">
        <v>400</v>
      </c>
      <c r="F165" s="131" t="s">
        <v>401</v>
      </c>
      <c r="G165" s="132" t="s">
        <v>169</v>
      </c>
      <c r="H165" s="133">
        <v>1</v>
      </c>
      <c r="I165" s="134"/>
      <c r="J165" s="135">
        <f>ROUND(I165*H165,2)</f>
        <v>0</v>
      </c>
      <c r="K165" s="136"/>
      <c r="L165" s="28"/>
      <c r="M165" s="137" t="s">
        <v>1</v>
      </c>
      <c r="N165" s="138" t="s">
        <v>40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219</v>
      </c>
      <c r="AT165" s="141" t="s">
        <v>130</v>
      </c>
      <c r="AU165" s="141" t="s">
        <v>85</v>
      </c>
      <c r="AY165" s="13" t="s">
        <v>127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3" t="s">
        <v>83</v>
      </c>
      <c r="BK165" s="142">
        <f>ROUND(I165*H165,2)</f>
        <v>0</v>
      </c>
      <c r="BL165" s="13" t="s">
        <v>219</v>
      </c>
      <c r="BM165" s="141" t="s">
        <v>402</v>
      </c>
    </row>
    <row r="166" spans="2:65" s="1" customFormat="1" ht="19.2">
      <c r="B166" s="28"/>
      <c r="D166" s="143" t="s">
        <v>135</v>
      </c>
      <c r="F166" s="144" t="s">
        <v>403</v>
      </c>
      <c r="I166" s="145"/>
      <c r="L166" s="28"/>
      <c r="M166" s="146"/>
      <c r="T166" s="52"/>
      <c r="AT166" s="13" t="s">
        <v>135</v>
      </c>
      <c r="AU166" s="13" t="s">
        <v>85</v>
      </c>
    </row>
    <row r="167" spans="2:65" s="1" customFormat="1" ht="16.5" customHeight="1">
      <c r="B167" s="28"/>
      <c r="C167" s="147" t="s">
        <v>222</v>
      </c>
      <c r="D167" s="147" t="s">
        <v>152</v>
      </c>
      <c r="E167" s="148" t="s">
        <v>404</v>
      </c>
      <c r="F167" s="149" t="s">
        <v>405</v>
      </c>
      <c r="G167" s="150" t="s">
        <v>224</v>
      </c>
      <c r="H167" s="151">
        <v>1</v>
      </c>
      <c r="I167" s="152"/>
      <c r="J167" s="153">
        <f>ROUND(I167*H167,2)</f>
        <v>0</v>
      </c>
      <c r="K167" s="154"/>
      <c r="L167" s="155"/>
      <c r="M167" s="156" t="s">
        <v>1</v>
      </c>
      <c r="N167" s="157" t="s">
        <v>40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225</v>
      </c>
      <c r="AT167" s="141" t="s">
        <v>152</v>
      </c>
      <c r="AU167" s="141" t="s">
        <v>85</v>
      </c>
      <c r="AY167" s="13" t="s">
        <v>127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3" t="s">
        <v>83</v>
      </c>
      <c r="BK167" s="142">
        <f>ROUND(I167*H167,2)</f>
        <v>0</v>
      </c>
      <c r="BL167" s="13" t="s">
        <v>219</v>
      </c>
      <c r="BM167" s="141" t="s">
        <v>406</v>
      </c>
    </row>
    <row r="168" spans="2:65" s="1" customFormat="1">
      <c r="B168" s="28"/>
      <c r="D168" s="143" t="s">
        <v>135</v>
      </c>
      <c r="F168" s="144" t="s">
        <v>407</v>
      </c>
      <c r="I168" s="145"/>
      <c r="L168" s="28"/>
      <c r="M168" s="146"/>
      <c r="T168" s="52"/>
      <c r="AT168" s="13" t="s">
        <v>135</v>
      </c>
      <c r="AU168" s="13" t="s">
        <v>85</v>
      </c>
    </row>
    <row r="169" spans="2:65" s="1" customFormat="1" ht="24.15" customHeight="1">
      <c r="B169" s="28"/>
      <c r="C169" s="129" t="s">
        <v>228</v>
      </c>
      <c r="D169" s="129" t="s">
        <v>130</v>
      </c>
      <c r="E169" s="130" t="s">
        <v>408</v>
      </c>
      <c r="F169" s="131" t="s">
        <v>409</v>
      </c>
      <c r="G169" s="132" t="s">
        <v>169</v>
      </c>
      <c r="H169" s="133">
        <v>6</v>
      </c>
      <c r="I169" s="134"/>
      <c r="J169" s="135">
        <f>ROUND(I169*H169,2)</f>
        <v>0</v>
      </c>
      <c r="K169" s="136"/>
      <c r="L169" s="28"/>
      <c r="M169" s="137" t="s">
        <v>1</v>
      </c>
      <c r="N169" s="138" t="s">
        <v>40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219</v>
      </c>
      <c r="AT169" s="141" t="s">
        <v>130</v>
      </c>
      <c r="AU169" s="141" t="s">
        <v>85</v>
      </c>
      <c r="AY169" s="13" t="s">
        <v>127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3" t="s">
        <v>83</v>
      </c>
      <c r="BK169" s="142">
        <f>ROUND(I169*H169,2)</f>
        <v>0</v>
      </c>
      <c r="BL169" s="13" t="s">
        <v>219</v>
      </c>
      <c r="BM169" s="141" t="s">
        <v>410</v>
      </c>
    </row>
    <row r="170" spans="2:65" s="1" customFormat="1" ht="19.2">
      <c r="B170" s="28"/>
      <c r="D170" s="143" t="s">
        <v>135</v>
      </c>
      <c r="F170" s="144" t="s">
        <v>411</v>
      </c>
      <c r="I170" s="145"/>
      <c r="L170" s="28"/>
      <c r="M170" s="146"/>
      <c r="T170" s="52"/>
      <c r="AT170" s="13" t="s">
        <v>135</v>
      </c>
      <c r="AU170" s="13" t="s">
        <v>85</v>
      </c>
    </row>
    <row r="171" spans="2:65" s="1" customFormat="1" ht="21.75" customHeight="1">
      <c r="B171" s="28"/>
      <c r="C171" s="147" t="s">
        <v>232</v>
      </c>
      <c r="D171" s="147" t="s">
        <v>152</v>
      </c>
      <c r="E171" s="148" t="s">
        <v>412</v>
      </c>
      <c r="F171" s="149" t="s">
        <v>413</v>
      </c>
      <c r="G171" s="150" t="s">
        <v>169</v>
      </c>
      <c r="H171" s="151">
        <v>3</v>
      </c>
      <c r="I171" s="152"/>
      <c r="J171" s="153">
        <f>ROUND(I171*H171,2)</f>
        <v>0</v>
      </c>
      <c r="K171" s="154"/>
      <c r="L171" s="155"/>
      <c r="M171" s="156" t="s">
        <v>1</v>
      </c>
      <c r="N171" s="157" t="s">
        <v>40</v>
      </c>
      <c r="P171" s="139">
        <f>O171*H171</f>
        <v>0</v>
      </c>
      <c r="Q171" s="139">
        <v>2.0999999999999999E-3</v>
      </c>
      <c r="R171" s="139">
        <f>Q171*H171</f>
        <v>6.3E-3</v>
      </c>
      <c r="S171" s="139">
        <v>0</v>
      </c>
      <c r="T171" s="140">
        <f>S171*H171</f>
        <v>0</v>
      </c>
      <c r="AR171" s="141" t="s">
        <v>317</v>
      </c>
      <c r="AT171" s="141" t="s">
        <v>152</v>
      </c>
      <c r="AU171" s="141" t="s">
        <v>85</v>
      </c>
      <c r="AY171" s="13" t="s">
        <v>127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3" t="s">
        <v>83</v>
      </c>
      <c r="BK171" s="142">
        <f>ROUND(I171*H171,2)</f>
        <v>0</v>
      </c>
      <c r="BL171" s="13" t="s">
        <v>317</v>
      </c>
      <c r="BM171" s="141" t="s">
        <v>414</v>
      </c>
    </row>
    <row r="172" spans="2:65" s="1" customFormat="1">
      <c r="B172" s="28"/>
      <c r="D172" s="143" t="s">
        <v>135</v>
      </c>
      <c r="F172" s="144" t="s">
        <v>413</v>
      </c>
      <c r="I172" s="145"/>
      <c r="L172" s="28"/>
      <c r="M172" s="146"/>
      <c r="T172" s="52"/>
      <c r="AT172" s="13" t="s">
        <v>135</v>
      </c>
      <c r="AU172" s="13" t="s">
        <v>85</v>
      </c>
    </row>
    <row r="173" spans="2:65" s="1" customFormat="1" ht="21.75" customHeight="1">
      <c r="B173" s="28"/>
      <c r="C173" s="147" t="s">
        <v>7</v>
      </c>
      <c r="D173" s="147" t="s">
        <v>152</v>
      </c>
      <c r="E173" s="148" t="s">
        <v>415</v>
      </c>
      <c r="F173" s="149" t="s">
        <v>416</v>
      </c>
      <c r="G173" s="150" t="s">
        <v>169</v>
      </c>
      <c r="H173" s="151">
        <v>3</v>
      </c>
      <c r="I173" s="152"/>
      <c r="J173" s="153">
        <f>ROUND(I173*H173,2)</f>
        <v>0</v>
      </c>
      <c r="K173" s="154"/>
      <c r="L173" s="155"/>
      <c r="M173" s="156" t="s">
        <v>1</v>
      </c>
      <c r="N173" s="157" t="s">
        <v>40</v>
      </c>
      <c r="P173" s="139">
        <f>O173*H173</f>
        <v>0</v>
      </c>
      <c r="Q173" s="139">
        <v>2.0999999999999999E-3</v>
      </c>
      <c r="R173" s="139">
        <f>Q173*H173</f>
        <v>6.3E-3</v>
      </c>
      <c r="S173" s="139">
        <v>0</v>
      </c>
      <c r="T173" s="140">
        <f>S173*H173</f>
        <v>0</v>
      </c>
      <c r="AR173" s="141" t="s">
        <v>317</v>
      </c>
      <c r="AT173" s="141" t="s">
        <v>152</v>
      </c>
      <c r="AU173" s="141" t="s">
        <v>85</v>
      </c>
      <c r="AY173" s="13" t="s">
        <v>127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3" t="s">
        <v>83</v>
      </c>
      <c r="BK173" s="142">
        <f>ROUND(I173*H173,2)</f>
        <v>0</v>
      </c>
      <c r="BL173" s="13" t="s">
        <v>317</v>
      </c>
      <c r="BM173" s="141" t="s">
        <v>417</v>
      </c>
    </row>
    <row r="174" spans="2:65" s="1" customFormat="1">
      <c r="B174" s="28"/>
      <c r="D174" s="143" t="s">
        <v>135</v>
      </c>
      <c r="F174" s="144" t="s">
        <v>416</v>
      </c>
      <c r="I174" s="145"/>
      <c r="L174" s="28"/>
      <c r="M174" s="146"/>
      <c r="T174" s="52"/>
      <c r="AT174" s="13" t="s">
        <v>135</v>
      </c>
      <c r="AU174" s="13" t="s">
        <v>85</v>
      </c>
    </row>
    <row r="175" spans="2:65" s="1" customFormat="1" ht="16.5" customHeight="1">
      <c r="B175" s="28"/>
      <c r="C175" s="147" t="s">
        <v>244</v>
      </c>
      <c r="D175" s="147" t="s">
        <v>152</v>
      </c>
      <c r="E175" s="148" t="s">
        <v>418</v>
      </c>
      <c r="F175" s="149" t="s">
        <v>419</v>
      </c>
      <c r="G175" s="150" t="s">
        <v>420</v>
      </c>
      <c r="H175" s="151">
        <v>3</v>
      </c>
      <c r="I175" s="152"/>
      <c r="J175" s="153">
        <f>ROUND(I175*H175,2)</f>
        <v>0</v>
      </c>
      <c r="K175" s="154"/>
      <c r="L175" s="155"/>
      <c r="M175" s="156" t="s">
        <v>1</v>
      </c>
      <c r="N175" s="157" t="s">
        <v>40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317</v>
      </c>
      <c r="AT175" s="141" t="s">
        <v>152</v>
      </c>
      <c r="AU175" s="141" t="s">
        <v>85</v>
      </c>
      <c r="AY175" s="13" t="s">
        <v>127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3" t="s">
        <v>83</v>
      </c>
      <c r="BK175" s="142">
        <f>ROUND(I175*H175,2)</f>
        <v>0</v>
      </c>
      <c r="BL175" s="13" t="s">
        <v>317</v>
      </c>
      <c r="BM175" s="141" t="s">
        <v>421</v>
      </c>
    </row>
    <row r="176" spans="2:65" s="1" customFormat="1">
      <c r="B176" s="28"/>
      <c r="D176" s="143" t="s">
        <v>135</v>
      </c>
      <c r="F176" s="144" t="s">
        <v>422</v>
      </c>
      <c r="I176" s="145"/>
      <c r="L176" s="28"/>
      <c r="M176" s="146"/>
      <c r="T176" s="52"/>
      <c r="AT176" s="13" t="s">
        <v>135</v>
      </c>
      <c r="AU176" s="13" t="s">
        <v>85</v>
      </c>
    </row>
    <row r="177" spans="2:65" s="1" customFormat="1" ht="16.5" customHeight="1">
      <c r="B177" s="28"/>
      <c r="C177" s="147" t="s">
        <v>250</v>
      </c>
      <c r="D177" s="147" t="s">
        <v>152</v>
      </c>
      <c r="E177" s="148" t="s">
        <v>143</v>
      </c>
      <c r="F177" s="149" t="s">
        <v>423</v>
      </c>
      <c r="G177" s="150" t="s">
        <v>224</v>
      </c>
      <c r="H177" s="151">
        <v>3</v>
      </c>
      <c r="I177" s="152"/>
      <c r="J177" s="153">
        <f>ROUND(I177*H177,2)</f>
        <v>0</v>
      </c>
      <c r="K177" s="154"/>
      <c r="L177" s="155"/>
      <c r="M177" s="156" t="s">
        <v>1</v>
      </c>
      <c r="N177" s="157" t="s">
        <v>40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317</v>
      </c>
      <c r="AT177" s="141" t="s">
        <v>152</v>
      </c>
      <c r="AU177" s="141" t="s">
        <v>85</v>
      </c>
      <c r="AY177" s="13" t="s">
        <v>127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3" t="s">
        <v>83</v>
      </c>
      <c r="BK177" s="142">
        <f>ROUND(I177*H177,2)</f>
        <v>0</v>
      </c>
      <c r="BL177" s="13" t="s">
        <v>317</v>
      </c>
      <c r="BM177" s="141" t="s">
        <v>424</v>
      </c>
    </row>
    <row r="178" spans="2:65" s="1" customFormat="1">
      <c r="B178" s="28"/>
      <c r="D178" s="143" t="s">
        <v>135</v>
      </c>
      <c r="F178" s="144" t="s">
        <v>425</v>
      </c>
      <c r="I178" s="145"/>
      <c r="L178" s="28"/>
      <c r="M178" s="146"/>
      <c r="T178" s="52"/>
      <c r="AT178" s="13" t="s">
        <v>135</v>
      </c>
      <c r="AU178" s="13" t="s">
        <v>85</v>
      </c>
    </row>
    <row r="179" spans="2:65" s="1" customFormat="1" ht="24.15" customHeight="1">
      <c r="B179" s="28"/>
      <c r="C179" s="129" t="s">
        <v>255</v>
      </c>
      <c r="D179" s="129" t="s">
        <v>130</v>
      </c>
      <c r="E179" s="130" t="s">
        <v>426</v>
      </c>
      <c r="F179" s="131" t="s">
        <v>427</v>
      </c>
      <c r="G179" s="132" t="s">
        <v>169</v>
      </c>
      <c r="H179" s="133">
        <v>3</v>
      </c>
      <c r="I179" s="134"/>
      <c r="J179" s="135">
        <f>ROUND(I179*H179,2)</f>
        <v>0</v>
      </c>
      <c r="K179" s="136"/>
      <c r="L179" s="28"/>
      <c r="M179" s="137" t="s">
        <v>1</v>
      </c>
      <c r="N179" s="138" t="s">
        <v>40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219</v>
      </c>
      <c r="AT179" s="141" t="s">
        <v>130</v>
      </c>
      <c r="AU179" s="141" t="s">
        <v>85</v>
      </c>
      <c r="AY179" s="13" t="s">
        <v>127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3" t="s">
        <v>83</v>
      </c>
      <c r="BK179" s="142">
        <f>ROUND(I179*H179,2)</f>
        <v>0</v>
      </c>
      <c r="BL179" s="13" t="s">
        <v>219</v>
      </c>
      <c r="BM179" s="141" t="s">
        <v>428</v>
      </c>
    </row>
    <row r="180" spans="2:65" s="1" customFormat="1">
      <c r="B180" s="28"/>
      <c r="D180" s="143" t="s">
        <v>135</v>
      </c>
      <c r="F180" s="144" t="s">
        <v>429</v>
      </c>
      <c r="I180" s="145"/>
      <c r="L180" s="28"/>
      <c r="M180" s="146"/>
      <c r="T180" s="52"/>
      <c r="AT180" s="13" t="s">
        <v>135</v>
      </c>
      <c r="AU180" s="13" t="s">
        <v>85</v>
      </c>
    </row>
    <row r="181" spans="2:65" s="1" customFormat="1" ht="16.5" customHeight="1">
      <c r="B181" s="28"/>
      <c r="C181" s="147" t="s">
        <v>260</v>
      </c>
      <c r="D181" s="147" t="s">
        <v>152</v>
      </c>
      <c r="E181" s="148" t="s">
        <v>430</v>
      </c>
      <c r="F181" s="149" t="s">
        <v>431</v>
      </c>
      <c r="G181" s="150" t="s">
        <v>224</v>
      </c>
      <c r="H181" s="151">
        <v>3</v>
      </c>
      <c r="I181" s="152"/>
      <c r="J181" s="153">
        <f>ROUND(I181*H181,2)</f>
        <v>0</v>
      </c>
      <c r="K181" s="154"/>
      <c r="L181" s="155"/>
      <c r="M181" s="156" t="s">
        <v>1</v>
      </c>
      <c r="N181" s="157" t="s">
        <v>40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225</v>
      </c>
      <c r="AT181" s="141" t="s">
        <v>152</v>
      </c>
      <c r="AU181" s="141" t="s">
        <v>85</v>
      </c>
      <c r="AY181" s="13" t="s">
        <v>127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3" t="s">
        <v>83</v>
      </c>
      <c r="BK181" s="142">
        <f>ROUND(I181*H181,2)</f>
        <v>0</v>
      </c>
      <c r="BL181" s="13" t="s">
        <v>219</v>
      </c>
      <c r="BM181" s="141" t="s">
        <v>432</v>
      </c>
    </row>
    <row r="182" spans="2:65" s="1" customFormat="1">
      <c r="B182" s="28"/>
      <c r="D182" s="143" t="s">
        <v>135</v>
      </c>
      <c r="F182" s="144" t="s">
        <v>392</v>
      </c>
      <c r="I182" s="145"/>
      <c r="L182" s="28"/>
      <c r="M182" s="146"/>
      <c r="T182" s="52"/>
      <c r="AT182" s="13" t="s">
        <v>135</v>
      </c>
      <c r="AU182" s="13" t="s">
        <v>85</v>
      </c>
    </row>
    <row r="183" spans="2:65" s="1" customFormat="1" ht="21.75" customHeight="1">
      <c r="B183" s="28"/>
      <c r="C183" s="147" t="s">
        <v>265</v>
      </c>
      <c r="D183" s="147" t="s">
        <v>152</v>
      </c>
      <c r="E183" s="148" t="s">
        <v>433</v>
      </c>
      <c r="F183" s="149" t="s">
        <v>434</v>
      </c>
      <c r="G183" s="150" t="s">
        <v>148</v>
      </c>
      <c r="H183" s="151">
        <v>428</v>
      </c>
      <c r="I183" s="152"/>
      <c r="J183" s="153">
        <f>ROUND(I183*H183,2)</f>
        <v>0</v>
      </c>
      <c r="K183" s="154"/>
      <c r="L183" s="155"/>
      <c r="M183" s="156" t="s">
        <v>1</v>
      </c>
      <c r="N183" s="157" t="s">
        <v>40</v>
      </c>
      <c r="P183" s="139">
        <f>O183*H183</f>
        <v>0</v>
      </c>
      <c r="Q183" s="139">
        <v>1.32E-3</v>
      </c>
      <c r="R183" s="139">
        <f>Q183*H183</f>
        <v>0.56496000000000002</v>
      </c>
      <c r="S183" s="139">
        <v>0</v>
      </c>
      <c r="T183" s="140">
        <f>S183*H183</f>
        <v>0</v>
      </c>
      <c r="AR183" s="141" t="s">
        <v>317</v>
      </c>
      <c r="AT183" s="141" t="s">
        <v>152</v>
      </c>
      <c r="AU183" s="141" t="s">
        <v>85</v>
      </c>
      <c r="AY183" s="13" t="s">
        <v>127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3" t="s">
        <v>83</v>
      </c>
      <c r="BK183" s="142">
        <f>ROUND(I183*H183,2)</f>
        <v>0</v>
      </c>
      <c r="BL183" s="13" t="s">
        <v>317</v>
      </c>
      <c r="BM183" s="141" t="s">
        <v>435</v>
      </c>
    </row>
    <row r="184" spans="2:65" s="1" customFormat="1">
      <c r="B184" s="28"/>
      <c r="D184" s="143" t="s">
        <v>135</v>
      </c>
      <c r="F184" s="144" t="s">
        <v>434</v>
      </c>
      <c r="I184" s="145"/>
      <c r="L184" s="28"/>
      <c r="M184" s="146"/>
      <c r="T184" s="52"/>
      <c r="AT184" s="13" t="s">
        <v>135</v>
      </c>
      <c r="AU184" s="13" t="s">
        <v>85</v>
      </c>
    </row>
    <row r="185" spans="2:65" s="1" customFormat="1" ht="33" customHeight="1">
      <c r="B185" s="28"/>
      <c r="C185" s="129" t="s">
        <v>270</v>
      </c>
      <c r="D185" s="129" t="s">
        <v>130</v>
      </c>
      <c r="E185" s="130" t="s">
        <v>436</v>
      </c>
      <c r="F185" s="131" t="s">
        <v>437</v>
      </c>
      <c r="G185" s="132" t="s">
        <v>148</v>
      </c>
      <c r="H185" s="133">
        <v>408</v>
      </c>
      <c r="I185" s="134"/>
      <c r="J185" s="135">
        <f>ROUND(I185*H185,2)</f>
        <v>0</v>
      </c>
      <c r="K185" s="136"/>
      <c r="L185" s="28"/>
      <c r="M185" s="137" t="s">
        <v>1</v>
      </c>
      <c r="N185" s="138" t="s">
        <v>40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219</v>
      </c>
      <c r="AT185" s="141" t="s">
        <v>130</v>
      </c>
      <c r="AU185" s="141" t="s">
        <v>85</v>
      </c>
      <c r="AY185" s="13" t="s">
        <v>127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3" t="s">
        <v>83</v>
      </c>
      <c r="BK185" s="142">
        <f>ROUND(I185*H185,2)</f>
        <v>0</v>
      </c>
      <c r="BL185" s="13" t="s">
        <v>219</v>
      </c>
      <c r="BM185" s="141" t="s">
        <v>438</v>
      </c>
    </row>
    <row r="186" spans="2:65" s="1" customFormat="1" ht="38.4">
      <c r="B186" s="28"/>
      <c r="D186" s="143" t="s">
        <v>135</v>
      </c>
      <c r="F186" s="144" t="s">
        <v>439</v>
      </c>
      <c r="I186" s="145"/>
      <c r="L186" s="28"/>
      <c r="M186" s="146"/>
      <c r="T186" s="52"/>
      <c r="AT186" s="13" t="s">
        <v>135</v>
      </c>
      <c r="AU186" s="13" t="s">
        <v>85</v>
      </c>
    </row>
    <row r="187" spans="2:65" s="1" customFormat="1" ht="16.5" customHeight="1">
      <c r="B187" s="28"/>
      <c r="C187" s="129" t="s">
        <v>275</v>
      </c>
      <c r="D187" s="129" t="s">
        <v>130</v>
      </c>
      <c r="E187" s="130" t="s">
        <v>440</v>
      </c>
      <c r="F187" s="131" t="s">
        <v>441</v>
      </c>
      <c r="G187" s="132" t="s">
        <v>169</v>
      </c>
      <c r="H187" s="133">
        <v>3</v>
      </c>
      <c r="I187" s="134"/>
      <c r="J187" s="135">
        <f>ROUND(I187*H187,2)</f>
        <v>0</v>
      </c>
      <c r="K187" s="136"/>
      <c r="L187" s="28"/>
      <c r="M187" s="137" t="s">
        <v>1</v>
      </c>
      <c r="N187" s="138" t="s">
        <v>40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219</v>
      </c>
      <c r="AT187" s="141" t="s">
        <v>130</v>
      </c>
      <c r="AU187" s="141" t="s">
        <v>85</v>
      </c>
      <c r="AY187" s="13" t="s">
        <v>127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3" t="s">
        <v>83</v>
      </c>
      <c r="BK187" s="142">
        <f>ROUND(I187*H187,2)</f>
        <v>0</v>
      </c>
      <c r="BL187" s="13" t="s">
        <v>219</v>
      </c>
      <c r="BM187" s="141" t="s">
        <v>442</v>
      </c>
    </row>
    <row r="188" spans="2:65" s="1" customFormat="1" ht="19.2">
      <c r="B188" s="28"/>
      <c r="D188" s="143" t="s">
        <v>135</v>
      </c>
      <c r="F188" s="144" t="s">
        <v>443</v>
      </c>
      <c r="I188" s="145"/>
      <c r="L188" s="28"/>
      <c r="M188" s="146"/>
      <c r="T188" s="52"/>
      <c r="AT188" s="13" t="s">
        <v>135</v>
      </c>
      <c r="AU188" s="13" t="s">
        <v>85</v>
      </c>
    </row>
    <row r="189" spans="2:65" s="1" customFormat="1" ht="24.15" customHeight="1">
      <c r="B189" s="28"/>
      <c r="C189" s="129" t="s">
        <v>280</v>
      </c>
      <c r="D189" s="129" t="s">
        <v>130</v>
      </c>
      <c r="E189" s="130" t="s">
        <v>444</v>
      </c>
      <c r="F189" s="131" t="s">
        <v>445</v>
      </c>
      <c r="G189" s="132" t="s">
        <v>148</v>
      </c>
      <c r="H189" s="133">
        <v>408</v>
      </c>
      <c r="I189" s="134"/>
      <c r="J189" s="135">
        <f>ROUND(I189*H189,2)</f>
        <v>0</v>
      </c>
      <c r="K189" s="136"/>
      <c r="L189" s="28"/>
      <c r="M189" s="137" t="s">
        <v>1</v>
      </c>
      <c r="N189" s="138" t="s">
        <v>40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219</v>
      </c>
      <c r="AT189" s="141" t="s">
        <v>130</v>
      </c>
      <c r="AU189" s="141" t="s">
        <v>85</v>
      </c>
      <c r="AY189" s="13" t="s">
        <v>127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3" t="s">
        <v>83</v>
      </c>
      <c r="BK189" s="142">
        <f>ROUND(I189*H189,2)</f>
        <v>0</v>
      </c>
      <c r="BL189" s="13" t="s">
        <v>219</v>
      </c>
      <c r="BM189" s="141" t="s">
        <v>446</v>
      </c>
    </row>
    <row r="190" spans="2:65" s="1" customFormat="1" ht="28.8">
      <c r="B190" s="28"/>
      <c r="D190" s="143" t="s">
        <v>135</v>
      </c>
      <c r="F190" s="144" t="s">
        <v>447</v>
      </c>
      <c r="I190" s="145"/>
      <c r="L190" s="28"/>
      <c r="M190" s="146"/>
      <c r="T190" s="52"/>
      <c r="AT190" s="13" t="s">
        <v>135</v>
      </c>
      <c r="AU190" s="13" t="s">
        <v>85</v>
      </c>
    </row>
    <row r="191" spans="2:65" s="11" customFormat="1" ht="22.95" customHeight="1">
      <c r="B191" s="117"/>
      <c r="D191" s="118" t="s">
        <v>74</v>
      </c>
      <c r="E191" s="127" t="s">
        <v>237</v>
      </c>
      <c r="F191" s="127" t="s">
        <v>238</v>
      </c>
      <c r="I191" s="120"/>
      <c r="J191" s="128">
        <f>BK191</f>
        <v>0</v>
      </c>
      <c r="L191" s="117"/>
      <c r="M191" s="122"/>
      <c r="P191" s="123">
        <f>SUM(P192:P219)</f>
        <v>0</v>
      </c>
      <c r="R191" s="123">
        <f>SUM(R192:R219)</f>
        <v>0.16204879999999999</v>
      </c>
      <c r="T191" s="124">
        <f>SUM(T192:T219)</f>
        <v>0</v>
      </c>
      <c r="AR191" s="118" t="s">
        <v>145</v>
      </c>
      <c r="AT191" s="125" t="s">
        <v>74</v>
      </c>
      <c r="AU191" s="125" t="s">
        <v>83</v>
      </c>
      <c r="AY191" s="118" t="s">
        <v>127</v>
      </c>
      <c r="BK191" s="126">
        <f>SUM(BK192:BK219)</f>
        <v>0</v>
      </c>
    </row>
    <row r="192" spans="2:65" s="1" customFormat="1" ht="24.15" customHeight="1">
      <c r="B192" s="28"/>
      <c r="C192" s="129" t="s">
        <v>285</v>
      </c>
      <c r="D192" s="129" t="s">
        <v>130</v>
      </c>
      <c r="E192" s="130" t="s">
        <v>448</v>
      </c>
      <c r="F192" s="131" t="s">
        <v>449</v>
      </c>
      <c r="G192" s="132" t="s">
        <v>450</v>
      </c>
      <c r="H192" s="133">
        <v>0.126</v>
      </c>
      <c r="I192" s="134"/>
      <c r="J192" s="135">
        <f>ROUND(I192*H192,2)</f>
        <v>0</v>
      </c>
      <c r="K192" s="136"/>
      <c r="L192" s="28"/>
      <c r="M192" s="137" t="s">
        <v>1</v>
      </c>
      <c r="N192" s="138" t="s">
        <v>40</v>
      </c>
      <c r="P192" s="139">
        <f>O192*H192</f>
        <v>0</v>
      </c>
      <c r="Q192" s="139">
        <v>8.8000000000000005E-3</v>
      </c>
      <c r="R192" s="139">
        <f>Q192*H192</f>
        <v>1.1088000000000001E-3</v>
      </c>
      <c r="S192" s="139">
        <v>0</v>
      </c>
      <c r="T192" s="140">
        <f>S192*H192</f>
        <v>0</v>
      </c>
      <c r="AR192" s="141" t="s">
        <v>219</v>
      </c>
      <c r="AT192" s="141" t="s">
        <v>130</v>
      </c>
      <c r="AU192" s="141" t="s">
        <v>85</v>
      </c>
      <c r="AY192" s="13" t="s">
        <v>127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3" t="s">
        <v>83</v>
      </c>
      <c r="BK192" s="142">
        <f>ROUND(I192*H192,2)</f>
        <v>0</v>
      </c>
      <c r="BL192" s="13" t="s">
        <v>219</v>
      </c>
      <c r="BM192" s="141" t="s">
        <v>451</v>
      </c>
    </row>
    <row r="193" spans="2:65" s="1" customFormat="1" ht="19.2">
      <c r="B193" s="28"/>
      <c r="D193" s="143" t="s">
        <v>135</v>
      </c>
      <c r="F193" s="144" t="s">
        <v>452</v>
      </c>
      <c r="I193" s="145"/>
      <c r="L193" s="28"/>
      <c r="M193" s="146"/>
      <c r="T193" s="52"/>
      <c r="AT193" s="13" t="s">
        <v>135</v>
      </c>
      <c r="AU193" s="13" t="s">
        <v>85</v>
      </c>
    </row>
    <row r="194" spans="2:65" s="1" customFormat="1" ht="24.15" customHeight="1">
      <c r="B194" s="28"/>
      <c r="C194" s="129" t="s">
        <v>290</v>
      </c>
      <c r="D194" s="129" t="s">
        <v>130</v>
      </c>
      <c r="E194" s="130" t="s">
        <v>453</v>
      </c>
      <c r="F194" s="131" t="s">
        <v>454</v>
      </c>
      <c r="G194" s="132" t="s">
        <v>148</v>
      </c>
      <c r="H194" s="133">
        <v>126</v>
      </c>
      <c r="I194" s="134"/>
      <c r="J194" s="135">
        <f>ROUND(I194*H194,2)</f>
        <v>0</v>
      </c>
      <c r="K194" s="136"/>
      <c r="L194" s="28"/>
      <c r="M194" s="137" t="s">
        <v>1</v>
      </c>
      <c r="N194" s="138" t="s">
        <v>40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219</v>
      </c>
      <c r="AT194" s="141" t="s">
        <v>130</v>
      </c>
      <c r="AU194" s="141" t="s">
        <v>85</v>
      </c>
      <c r="AY194" s="13" t="s">
        <v>127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3" t="s">
        <v>83</v>
      </c>
      <c r="BK194" s="142">
        <f>ROUND(I194*H194,2)</f>
        <v>0</v>
      </c>
      <c r="BL194" s="13" t="s">
        <v>219</v>
      </c>
      <c r="BM194" s="141" t="s">
        <v>455</v>
      </c>
    </row>
    <row r="195" spans="2:65" s="1" customFormat="1" ht="38.4">
      <c r="B195" s="28"/>
      <c r="D195" s="143" t="s">
        <v>135</v>
      </c>
      <c r="F195" s="144" t="s">
        <v>456</v>
      </c>
      <c r="I195" s="145"/>
      <c r="L195" s="28"/>
      <c r="M195" s="146"/>
      <c r="T195" s="52"/>
      <c r="AT195" s="13" t="s">
        <v>135</v>
      </c>
      <c r="AU195" s="13" t="s">
        <v>85</v>
      </c>
    </row>
    <row r="196" spans="2:65" s="1" customFormat="1" ht="21.75" customHeight="1">
      <c r="B196" s="28"/>
      <c r="C196" s="129" t="s">
        <v>176</v>
      </c>
      <c r="D196" s="129" t="s">
        <v>130</v>
      </c>
      <c r="E196" s="130" t="s">
        <v>457</v>
      </c>
      <c r="F196" s="131" t="s">
        <v>458</v>
      </c>
      <c r="G196" s="132" t="s">
        <v>450</v>
      </c>
      <c r="H196" s="133">
        <v>0.5</v>
      </c>
      <c r="I196" s="134"/>
      <c r="J196" s="135">
        <f>ROUND(I196*H196,2)</f>
        <v>0</v>
      </c>
      <c r="K196" s="136"/>
      <c r="L196" s="28"/>
      <c r="M196" s="137" t="s">
        <v>1</v>
      </c>
      <c r="N196" s="138" t="s">
        <v>40</v>
      </c>
      <c r="P196" s="139">
        <f>O196*H196</f>
        <v>0</v>
      </c>
      <c r="Q196" s="139">
        <v>9.9000000000000008E-3</v>
      </c>
      <c r="R196" s="139">
        <f>Q196*H196</f>
        <v>4.9500000000000004E-3</v>
      </c>
      <c r="S196" s="139">
        <v>0</v>
      </c>
      <c r="T196" s="140">
        <f>S196*H196</f>
        <v>0</v>
      </c>
      <c r="AR196" s="141" t="s">
        <v>219</v>
      </c>
      <c r="AT196" s="141" t="s">
        <v>130</v>
      </c>
      <c r="AU196" s="141" t="s">
        <v>85</v>
      </c>
      <c r="AY196" s="13" t="s">
        <v>127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3" t="s">
        <v>83</v>
      </c>
      <c r="BK196" s="142">
        <f>ROUND(I196*H196,2)</f>
        <v>0</v>
      </c>
      <c r="BL196" s="13" t="s">
        <v>219</v>
      </c>
      <c r="BM196" s="141" t="s">
        <v>459</v>
      </c>
    </row>
    <row r="197" spans="2:65" s="1" customFormat="1">
      <c r="B197" s="28"/>
      <c r="D197" s="143" t="s">
        <v>135</v>
      </c>
      <c r="F197" s="144" t="s">
        <v>460</v>
      </c>
      <c r="I197" s="145"/>
      <c r="L197" s="28"/>
      <c r="M197" s="146"/>
      <c r="T197" s="52"/>
      <c r="AT197" s="13" t="s">
        <v>135</v>
      </c>
      <c r="AU197" s="13" t="s">
        <v>85</v>
      </c>
    </row>
    <row r="198" spans="2:65" s="1" customFormat="1" ht="21.75" customHeight="1">
      <c r="B198" s="28"/>
      <c r="C198" s="129" t="s">
        <v>299</v>
      </c>
      <c r="D198" s="129" t="s">
        <v>130</v>
      </c>
      <c r="E198" s="130" t="s">
        <v>461</v>
      </c>
      <c r="F198" s="131" t="s">
        <v>462</v>
      </c>
      <c r="G198" s="132" t="s">
        <v>169</v>
      </c>
      <c r="H198" s="133">
        <v>3</v>
      </c>
      <c r="I198" s="134"/>
      <c r="J198" s="135">
        <f>ROUND(I198*H198,2)</f>
        <v>0</v>
      </c>
      <c r="K198" s="136"/>
      <c r="L198" s="28"/>
      <c r="M198" s="137" t="s">
        <v>1</v>
      </c>
      <c r="N198" s="138" t="s">
        <v>40</v>
      </c>
      <c r="P198" s="139">
        <f>O198*H198</f>
        <v>0</v>
      </c>
      <c r="Q198" s="139">
        <v>7.6E-3</v>
      </c>
      <c r="R198" s="139">
        <f>Q198*H198</f>
        <v>2.2800000000000001E-2</v>
      </c>
      <c r="S198" s="139">
        <v>0</v>
      </c>
      <c r="T198" s="140">
        <f>S198*H198</f>
        <v>0</v>
      </c>
      <c r="AR198" s="141" t="s">
        <v>219</v>
      </c>
      <c r="AT198" s="141" t="s">
        <v>130</v>
      </c>
      <c r="AU198" s="141" t="s">
        <v>85</v>
      </c>
      <c r="AY198" s="13" t="s">
        <v>127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3" t="s">
        <v>83</v>
      </c>
      <c r="BK198" s="142">
        <f>ROUND(I198*H198,2)</f>
        <v>0</v>
      </c>
      <c r="BL198" s="13" t="s">
        <v>219</v>
      </c>
      <c r="BM198" s="141" t="s">
        <v>463</v>
      </c>
    </row>
    <row r="199" spans="2:65" s="1" customFormat="1" ht="19.2">
      <c r="B199" s="28"/>
      <c r="D199" s="143" t="s">
        <v>135</v>
      </c>
      <c r="F199" s="144" t="s">
        <v>464</v>
      </c>
      <c r="I199" s="145"/>
      <c r="L199" s="28"/>
      <c r="M199" s="146"/>
      <c r="T199" s="52"/>
      <c r="AT199" s="13" t="s">
        <v>135</v>
      </c>
      <c r="AU199" s="13" t="s">
        <v>85</v>
      </c>
    </row>
    <row r="200" spans="2:65" s="1" customFormat="1" ht="16.5" customHeight="1">
      <c r="B200" s="28"/>
      <c r="C200" s="129" t="s">
        <v>304</v>
      </c>
      <c r="D200" s="129" t="s">
        <v>130</v>
      </c>
      <c r="E200" s="130" t="s">
        <v>465</v>
      </c>
      <c r="F200" s="131" t="s">
        <v>466</v>
      </c>
      <c r="G200" s="132" t="s">
        <v>148</v>
      </c>
      <c r="H200" s="133">
        <v>130</v>
      </c>
      <c r="I200" s="134"/>
      <c r="J200" s="135">
        <f>ROUND(I200*H200,2)</f>
        <v>0</v>
      </c>
      <c r="K200" s="136"/>
      <c r="L200" s="28"/>
      <c r="M200" s="137" t="s">
        <v>1</v>
      </c>
      <c r="N200" s="138" t="s">
        <v>40</v>
      </c>
      <c r="P200" s="139">
        <f>O200*H200</f>
        <v>0</v>
      </c>
      <c r="Q200" s="139">
        <v>9.0000000000000006E-5</v>
      </c>
      <c r="R200" s="139">
        <f>Q200*H200</f>
        <v>1.17E-2</v>
      </c>
      <c r="S200" s="139">
        <v>0</v>
      </c>
      <c r="T200" s="140">
        <f>S200*H200</f>
        <v>0</v>
      </c>
      <c r="AR200" s="141" t="s">
        <v>219</v>
      </c>
      <c r="AT200" s="141" t="s">
        <v>130</v>
      </c>
      <c r="AU200" s="141" t="s">
        <v>85</v>
      </c>
      <c r="AY200" s="13" t="s">
        <v>127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3" t="s">
        <v>83</v>
      </c>
      <c r="BK200" s="142">
        <f>ROUND(I200*H200,2)</f>
        <v>0</v>
      </c>
      <c r="BL200" s="13" t="s">
        <v>219</v>
      </c>
      <c r="BM200" s="141" t="s">
        <v>467</v>
      </c>
    </row>
    <row r="201" spans="2:65" s="1" customFormat="1" ht="28.8">
      <c r="B201" s="28"/>
      <c r="D201" s="143" t="s">
        <v>135</v>
      </c>
      <c r="F201" s="144" t="s">
        <v>468</v>
      </c>
      <c r="I201" s="145"/>
      <c r="L201" s="28"/>
      <c r="M201" s="146"/>
      <c r="T201" s="52"/>
      <c r="AT201" s="13" t="s">
        <v>135</v>
      </c>
      <c r="AU201" s="13" t="s">
        <v>85</v>
      </c>
    </row>
    <row r="202" spans="2:65" s="1" customFormat="1" ht="24.15" customHeight="1">
      <c r="B202" s="28"/>
      <c r="C202" s="129" t="s">
        <v>309</v>
      </c>
      <c r="D202" s="129" t="s">
        <v>130</v>
      </c>
      <c r="E202" s="130" t="s">
        <v>469</v>
      </c>
      <c r="F202" s="131" t="s">
        <v>470</v>
      </c>
      <c r="G202" s="132" t="s">
        <v>148</v>
      </c>
      <c r="H202" s="133">
        <v>130</v>
      </c>
      <c r="I202" s="134"/>
      <c r="J202" s="135">
        <f>ROUND(I202*H202,2)</f>
        <v>0</v>
      </c>
      <c r="K202" s="136"/>
      <c r="L202" s="28"/>
      <c r="M202" s="137" t="s">
        <v>1</v>
      </c>
      <c r="N202" s="138" t="s">
        <v>40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219</v>
      </c>
      <c r="AT202" s="141" t="s">
        <v>130</v>
      </c>
      <c r="AU202" s="141" t="s">
        <v>85</v>
      </c>
      <c r="AY202" s="13" t="s">
        <v>127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3" t="s">
        <v>83</v>
      </c>
      <c r="BK202" s="142">
        <f>ROUND(I202*H202,2)</f>
        <v>0</v>
      </c>
      <c r="BL202" s="13" t="s">
        <v>219</v>
      </c>
      <c r="BM202" s="141" t="s">
        <v>471</v>
      </c>
    </row>
    <row r="203" spans="2:65" s="1" customFormat="1" ht="19.2">
      <c r="B203" s="28"/>
      <c r="D203" s="143" t="s">
        <v>135</v>
      </c>
      <c r="F203" s="144" t="s">
        <v>472</v>
      </c>
      <c r="I203" s="145"/>
      <c r="L203" s="28"/>
      <c r="M203" s="146"/>
      <c r="T203" s="52"/>
      <c r="AT203" s="13" t="s">
        <v>135</v>
      </c>
      <c r="AU203" s="13" t="s">
        <v>85</v>
      </c>
    </row>
    <row r="204" spans="2:65" s="1" customFormat="1" ht="24.15" customHeight="1">
      <c r="B204" s="28"/>
      <c r="C204" s="147" t="s">
        <v>314</v>
      </c>
      <c r="D204" s="147" t="s">
        <v>152</v>
      </c>
      <c r="E204" s="148" t="s">
        <v>473</v>
      </c>
      <c r="F204" s="149" t="s">
        <v>474</v>
      </c>
      <c r="G204" s="150" t="s">
        <v>148</v>
      </c>
      <c r="H204" s="151">
        <v>130</v>
      </c>
      <c r="I204" s="152"/>
      <c r="J204" s="153">
        <f>ROUND(I204*H204,2)</f>
        <v>0</v>
      </c>
      <c r="K204" s="154"/>
      <c r="L204" s="155"/>
      <c r="M204" s="156" t="s">
        <v>1</v>
      </c>
      <c r="N204" s="157" t="s">
        <v>40</v>
      </c>
      <c r="P204" s="139">
        <f>O204*H204</f>
        <v>0</v>
      </c>
      <c r="Q204" s="139">
        <v>9.2000000000000003E-4</v>
      </c>
      <c r="R204" s="139">
        <f>Q204*H204</f>
        <v>0.1196</v>
      </c>
      <c r="S204" s="139">
        <v>0</v>
      </c>
      <c r="T204" s="140">
        <f>S204*H204</f>
        <v>0</v>
      </c>
      <c r="AR204" s="141" t="s">
        <v>317</v>
      </c>
      <c r="AT204" s="141" t="s">
        <v>152</v>
      </c>
      <c r="AU204" s="141" t="s">
        <v>85</v>
      </c>
      <c r="AY204" s="13" t="s">
        <v>127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3" t="s">
        <v>83</v>
      </c>
      <c r="BK204" s="142">
        <f>ROUND(I204*H204,2)</f>
        <v>0</v>
      </c>
      <c r="BL204" s="13" t="s">
        <v>317</v>
      </c>
      <c r="BM204" s="141" t="s">
        <v>475</v>
      </c>
    </row>
    <row r="205" spans="2:65" s="1" customFormat="1" ht="19.2">
      <c r="B205" s="28"/>
      <c r="D205" s="143" t="s">
        <v>135</v>
      </c>
      <c r="F205" s="144" t="s">
        <v>474</v>
      </c>
      <c r="I205" s="145"/>
      <c r="L205" s="28"/>
      <c r="M205" s="146"/>
      <c r="T205" s="52"/>
      <c r="AT205" s="13" t="s">
        <v>135</v>
      </c>
      <c r="AU205" s="13" t="s">
        <v>85</v>
      </c>
    </row>
    <row r="206" spans="2:65" s="1" customFormat="1" ht="24.15" customHeight="1">
      <c r="B206" s="28"/>
      <c r="C206" s="129" t="s">
        <v>321</v>
      </c>
      <c r="D206" s="129" t="s">
        <v>130</v>
      </c>
      <c r="E206" s="130" t="s">
        <v>476</v>
      </c>
      <c r="F206" s="131" t="s">
        <v>477</v>
      </c>
      <c r="G206" s="132" t="s">
        <v>148</v>
      </c>
      <c r="H206" s="133">
        <v>126</v>
      </c>
      <c r="I206" s="134"/>
      <c r="J206" s="135">
        <f>ROUND(I206*H206,2)</f>
        <v>0</v>
      </c>
      <c r="K206" s="136"/>
      <c r="L206" s="28"/>
      <c r="M206" s="137" t="s">
        <v>1</v>
      </c>
      <c r="N206" s="138" t="s">
        <v>40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219</v>
      </c>
      <c r="AT206" s="141" t="s">
        <v>130</v>
      </c>
      <c r="AU206" s="141" t="s">
        <v>85</v>
      </c>
      <c r="AY206" s="13" t="s">
        <v>127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3" t="s">
        <v>83</v>
      </c>
      <c r="BK206" s="142">
        <f>ROUND(I206*H206,2)</f>
        <v>0</v>
      </c>
      <c r="BL206" s="13" t="s">
        <v>219</v>
      </c>
      <c r="BM206" s="141" t="s">
        <v>478</v>
      </c>
    </row>
    <row r="207" spans="2:65" s="1" customFormat="1" ht="28.8">
      <c r="B207" s="28"/>
      <c r="D207" s="143" t="s">
        <v>135</v>
      </c>
      <c r="F207" s="144" t="s">
        <v>479</v>
      </c>
      <c r="I207" s="145"/>
      <c r="L207" s="28"/>
      <c r="M207" s="146"/>
      <c r="T207" s="52"/>
      <c r="AT207" s="13" t="s">
        <v>135</v>
      </c>
      <c r="AU207" s="13" t="s">
        <v>85</v>
      </c>
    </row>
    <row r="208" spans="2:65" s="1" customFormat="1" ht="21.75" customHeight="1">
      <c r="B208" s="28"/>
      <c r="C208" s="129" t="s">
        <v>328</v>
      </c>
      <c r="D208" s="129" t="s">
        <v>130</v>
      </c>
      <c r="E208" s="130" t="s">
        <v>271</v>
      </c>
      <c r="F208" s="131" t="s">
        <v>272</v>
      </c>
      <c r="G208" s="132" t="s">
        <v>247</v>
      </c>
      <c r="H208" s="133">
        <v>2.6</v>
      </c>
      <c r="I208" s="134"/>
      <c r="J208" s="135">
        <f>ROUND(I208*H208,2)</f>
        <v>0</v>
      </c>
      <c r="K208" s="136"/>
      <c r="L208" s="28"/>
      <c r="M208" s="137" t="s">
        <v>1</v>
      </c>
      <c r="N208" s="138" t="s">
        <v>40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219</v>
      </c>
      <c r="AT208" s="141" t="s">
        <v>130</v>
      </c>
      <c r="AU208" s="141" t="s">
        <v>85</v>
      </c>
      <c r="AY208" s="13" t="s">
        <v>127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3" t="s">
        <v>83</v>
      </c>
      <c r="BK208" s="142">
        <f>ROUND(I208*H208,2)</f>
        <v>0</v>
      </c>
      <c r="BL208" s="13" t="s">
        <v>219</v>
      </c>
      <c r="BM208" s="141" t="s">
        <v>480</v>
      </c>
    </row>
    <row r="209" spans="2:65" s="1" customFormat="1" ht="28.8">
      <c r="B209" s="28"/>
      <c r="D209" s="143" t="s">
        <v>135</v>
      </c>
      <c r="F209" s="144" t="s">
        <v>274</v>
      </c>
      <c r="I209" s="145"/>
      <c r="L209" s="28"/>
      <c r="M209" s="146"/>
      <c r="T209" s="52"/>
      <c r="AT209" s="13" t="s">
        <v>135</v>
      </c>
      <c r="AU209" s="13" t="s">
        <v>85</v>
      </c>
    </row>
    <row r="210" spans="2:65" s="1" customFormat="1" ht="16.5" customHeight="1">
      <c r="B210" s="28"/>
      <c r="C210" s="129" t="s">
        <v>333</v>
      </c>
      <c r="D210" s="129" t="s">
        <v>130</v>
      </c>
      <c r="E210" s="130" t="s">
        <v>276</v>
      </c>
      <c r="F210" s="131" t="s">
        <v>277</v>
      </c>
      <c r="G210" s="132" t="s">
        <v>133</v>
      </c>
      <c r="H210" s="133">
        <v>4</v>
      </c>
      <c r="I210" s="134"/>
      <c r="J210" s="135">
        <f>ROUND(I210*H210,2)</f>
        <v>0</v>
      </c>
      <c r="K210" s="136"/>
      <c r="L210" s="28"/>
      <c r="M210" s="137" t="s">
        <v>1</v>
      </c>
      <c r="N210" s="138" t="s">
        <v>40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219</v>
      </c>
      <c r="AT210" s="141" t="s">
        <v>130</v>
      </c>
      <c r="AU210" s="141" t="s">
        <v>85</v>
      </c>
      <c r="AY210" s="13" t="s">
        <v>127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3" t="s">
        <v>83</v>
      </c>
      <c r="BK210" s="142">
        <f>ROUND(I210*H210,2)</f>
        <v>0</v>
      </c>
      <c r="BL210" s="13" t="s">
        <v>219</v>
      </c>
      <c r="BM210" s="141" t="s">
        <v>481</v>
      </c>
    </row>
    <row r="211" spans="2:65" s="1" customFormat="1" ht="19.2">
      <c r="B211" s="28"/>
      <c r="D211" s="143" t="s">
        <v>135</v>
      </c>
      <c r="F211" s="144" t="s">
        <v>279</v>
      </c>
      <c r="I211" s="145"/>
      <c r="L211" s="28"/>
      <c r="M211" s="146"/>
      <c r="T211" s="52"/>
      <c r="AT211" s="13" t="s">
        <v>135</v>
      </c>
      <c r="AU211" s="13" t="s">
        <v>85</v>
      </c>
    </row>
    <row r="212" spans="2:65" s="1" customFormat="1" ht="24.15" customHeight="1">
      <c r="B212" s="28"/>
      <c r="C212" s="129" t="s">
        <v>338</v>
      </c>
      <c r="D212" s="129" t="s">
        <v>130</v>
      </c>
      <c r="E212" s="130" t="s">
        <v>281</v>
      </c>
      <c r="F212" s="131" t="s">
        <v>282</v>
      </c>
      <c r="G212" s="132" t="s">
        <v>133</v>
      </c>
      <c r="H212" s="133">
        <v>4</v>
      </c>
      <c r="I212" s="134"/>
      <c r="J212" s="135">
        <f>ROUND(I212*H212,2)</f>
        <v>0</v>
      </c>
      <c r="K212" s="136"/>
      <c r="L212" s="28"/>
      <c r="M212" s="137" t="s">
        <v>1</v>
      </c>
      <c r="N212" s="138" t="s">
        <v>40</v>
      </c>
      <c r="P212" s="139">
        <f>O212*H212</f>
        <v>0</v>
      </c>
      <c r="Q212" s="139">
        <v>0</v>
      </c>
      <c r="R212" s="139">
        <f>Q212*H212</f>
        <v>0</v>
      </c>
      <c r="S212" s="139">
        <v>0</v>
      </c>
      <c r="T212" s="140">
        <f>S212*H212</f>
        <v>0</v>
      </c>
      <c r="AR212" s="141" t="s">
        <v>219</v>
      </c>
      <c r="AT212" s="141" t="s">
        <v>130</v>
      </c>
      <c r="AU212" s="141" t="s">
        <v>85</v>
      </c>
      <c r="AY212" s="13" t="s">
        <v>127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3" t="s">
        <v>83</v>
      </c>
      <c r="BK212" s="142">
        <f>ROUND(I212*H212,2)</f>
        <v>0</v>
      </c>
      <c r="BL212" s="13" t="s">
        <v>219</v>
      </c>
      <c r="BM212" s="141" t="s">
        <v>482</v>
      </c>
    </row>
    <row r="213" spans="2:65" s="1" customFormat="1" ht="28.8">
      <c r="B213" s="28"/>
      <c r="D213" s="143" t="s">
        <v>135</v>
      </c>
      <c r="F213" s="144" t="s">
        <v>284</v>
      </c>
      <c r="I213" s="145"/>
      <c r="L213" s="28"/>
      <c r="M213" s="146"/>
      <c r="T213" s="52"/>
      <c r="AT213" s="13" t="s">
        <v>135</v>
      </c>
      <c r="AU213" s="13" t="s">
        <v>85</v>
      </c>
    </row>
    <row r="214" spans="2:65" s="1" customFormat="1" ht="16.5" customHeight="1">
      <c r="B214" s="28"/>
      <c r="C214" s="129" t="s">
        <v>343</v>
      </c>
      <c r="D214" s="129" t="s">
        <v>130</v>
      </c>
      <c r="E214" s="130" t="s">
        <v>286</v>
      </c>
      <c r="F214" s="131" t="s">
        <v>287</v>
      </c>
      <c r="G214" s="132" t="s">
        <v>241</v>
      </c>
      <c r="H214" s="133">
        <v>63</v>
      </c>
      <c r="I214" s="134"/>
      <c r="J214" s="135">
        <f>ROUND(I214*H214,2)</f>
        <v>0</v>
      </c>
      <c r="K214" s="136"/>
      <c r="L214" s="28"/>
      <c r="M214" s="137" t="s">
        <v>1</v>
      </c>
      <c r="N214" s="138" t="s">
        <v>40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219</v>
      </c>
      <c r="AT214" s="141" t="s">
        <v>130</v>
      </c>
      <c r="AU214" s="141" t="s">
        <v>85</v>
      </c>
      <c r="AY214" s="13" t="s">
        <v>127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3" t="s">
        <v>83</v>
      </c>
      <c r="BK214" s="142">
        <f>ROUND(I214*H214,2)</f>
        <v>0</v>
      </c>
      <c r="BL214" s="13" t="s">
        <v>219</v>
      </c>
      <c r="BM214" s="141" t="s">
        <v>483</v>
      </c>
    </row>
    <row r="215" spans="2:65" s="1" customFormat="1">
      <c r="B215" s="28"/>
      <c r="D215" s="143" t="s">
        <v>135</v>
      </c>
      <c r="F215" s="144" t="s">
        <v>289</v>
      </c>
      <c r="I215" s="145"/>
      <c r="L215" s="28"/>
      <c r="M215" s="146"/>
      <c r="T215" s="52"/>
      <c r="AT215" s="13" t="s">
        <v>135</v>
      </c>
      <c r="AU215" s="13" t="s">
        <v>85</v>
      </c>
    </row>
    <row r="216" spans="2:65" s="1" customFormat="1" ht="16.5" customHeight="1">
      <c r="B216" s="28"/>
      <c r="C216" s="129" t="s">
        <v>352</v>
      </c>
      <c r="D216" s="129" t="s">
        <v>130</v>
      </c>
      <c r="E216" s="130" t="s">
        <v>291</v>
      </c>
      <c r="F216" s="131" t="s">
        <v>292</v>
      </c>
      <c r="G216" s="132" t="s">
        <v>241</v>
      </c>
      <c r="H216" s="133">
        <v>63</v>
      </c>
      <c r="I216" s="134"/>
      <c r="J216" s="135">
        <f>ROUND(I216*H216,2)</f>
        <v>0</v>
      </c>
      <c r="K216" s="136"/>
      <c r="L216" s="28"/>
      <c r="M216" s="137" t="s">
        <v>1</v>
      </c>
      <c r="N216" s="138" t="s">
        <v>40</v>
      </c>
      <c r="P216" s="139">
        <f>O216*H216</f>
        <v>0</v>
      </c>
      <c r="Q216" s="139">
        <v>3.0000000000000001E-5</v>
      </c>
      <c r="R216" s="139">
        <f>Q216*H216</f>
        <v>1.89E-3</v>
      </c>
      <c r="S216" s="139">
        <v>0</v>
      </c>
      <c r="T216" s="140">
        <f>S216*H216</f>
        <v>0</v>
      </c>
      <c r="AR216" s="141" t="s">
        <v>219</v>
      </c>
      <c r="AT216" s="141" t="s">
        <v>130</v>
      </c>
      <c r="AU216" s="141" t="s">
        <v>85</v>
      </c>
      <c r="AY216" s="13" t="s">
        <v>127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3" t="s">
        <v>83</v>
      </c>
      <c r="BK216" s="142">
        <f>ROUND(I216*H216,2)</f>
        <v>0</v>
      </c>
      <c r="BL216" s="13" t="s">
        <v>219</v>
      </c>
      <c r="BM216" s="141" t="s">
        <v>484</v>
      </c>
    </row>
    <row r="217" spans="2:65" s="1" customFormat="1" ht="19.2">
      <c r="B217" s="28"/>
      <c r="D217" s="143" t="s">
        <v>135</v>
      </c>
      <c r="F217" s="144" t="s">
        <v>294</v>
      </c>
      <c r="I217" s="145"/>
      <c r="L217" s="28"/>
      <c r="M217" s="146"/>
      <c r="T217" s="52"/>
      <c r="AT217" s="13" t="s">
        <v>135</v>
      </c>
      <c r="AU217" s="13" t="s">
        <v>85</v>
      </c>
    </row>
    <row r="218" spans="2:65" s="1" customFormat="1" ht="21.75" customHeight="1">
      <c r="B218" s="28"/>
      <c r="C218" s="129" t="s">
        <v>357</v>
      </c>
      <c r="D218" s="129" t="s">
        <v>130</v>
      </c>
      <c r="E218" s="130" t="s">
        <v>295</v>
      </c>
      <c r="F218" s="131" t="s">
        <v>296</v>
      </c>
      <c r="G218" s="132" t="s">
        <v>241</v>
      </c>
      <c r="H218" s="133">
        <v>63</v>
      </c>
      <c r="I218" s="134"/>
      <c r="J218" s="135">
        <f>ROUND(I218*H218,2)</f>
        <v>0</v>
      </c>
      <c r="K218" s="136"/>
      <c r="L218" s="28"/>
      <c r="M218" s="137" t="s">
        <v>1</v>
      </c>
      <c r="N218" s="138" t="s">
        <v>40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219</v>
      </c>
      <c r="AT218" s="141" t="s">
        <v>130</v>
      </c>
      <c r="AU218" s="141" t="s">
        <v>85</v>
      </c>
      <c r="AY218" s="13" t="s">
        <v>127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3" t="s">
        <v>83</v>
      </c>
      <c r="BK218" s="142">
        <f>ROUND(I218*H218,2)</f>
        <v>0</v>
      </c>
      <c r="BL218" s="13" t="s">
        <v>219</v>
      </c>
      <c r="BM218" s="141" t="s">
        <v>485</v>
      </c>
    </row>
    <row r="219" spans="2:65" s="1" customFormat="1" ht="28.8">
      <c r="B219" s="28"/>
      <c r="D219" s="143" t="s">
        <v>135</v>
      </c>
      <c r="F219" s="144" t="s">
        <v>298</v>
      </c>
      <c r="I219" s="145"/>
      <c r="L219" s="28"/>
      <c r="M219" s="146"/>
      <c r="T219" s="52"/>
      <c r="AT219" s="13" t="s">
        <v>135</v>
      </c>
      <c r="AU219" s="13" t="s">
        <v>85</v>
      </c>
    </row>
    <row r="220" spans="2:65" s="11" customFormat="1" ht="25.95" customHeight="1">
      <c r="B220" s="117"/>
      <c r="D220" s="118" t="s">
        <v>74</v>
      </c>
      <c r="E220" s="119" t="s">
        <v>319</v>
      </c>
      <c r="F220" s="119" t="s">
        <v>320</v>
      </c>
      <c r="I220" s="120"/>
      <c r="J220" s="121">
        <f>BK220</f>
        <v>0</v>
      </c>
      <c r="L220" s="117"/>
      <c r="M220" s="122"/>
      <c r="P220" s="123">
        <f>SUM(P221:P228)</f>
        <v>0</v>
      </c>
      <c r="R220" s="123">
        <f>SUM(R221:R228)</f>
        <v>0</v>
      </c>
      <c r="T220" s="124">
        <f>SUM(T221:T228)</f>
        <v>0</v>
      </c>
      <c r="AR220" s="118" t="s">
        <v>151</v>
      </c>
      <c r="AT220" s="125" t="s">
        <v>74</v>
      </c>
      <c r="AU220" s="125" t="s">
        <v>75</v>
      </c>
      <c r="AY220" s="118" t="s">
        <v>127</v>
      </c>
      <c r="BK220" s="126">
        <f>SUM(BK221:BK228)</f>
        <v>0</v>
      </c>
    </row>
    <row r="221" spans="2:65" s="1" customFormat="1" ht="24.15" customHeight="1">
      <c r="B221" s="28"/>
      <c r="C221" s="129" t="s">
        <v>486</v>
      </c>
      <c r="D221" s="129" t="s">
        <v>130</v>
      </c>
      <c r="E221" s="130" t="s">
        <v>322</v>
      </c>
      <c r="F221" s="131" t="s">
        <v>323</v>
      </c>
      <c r="G221" s="132" t="s">
        <v>324</v>
      </c>
      <c r="H221" s="133">
        <v>6</v>
      </c>
      <c r="I221" s="134"/>
      <c r="J221" s="135">
        <f>ROUND(I221*H221,2)</f>
        <v>0</v>
      </c>
      <c r="K221" s="136"/>
      <c r="L221" s="28"/>
      <c r="M221" s="137" t="s">
        <v>1</v>
      </c>
      <c r="N221" s="138" t="s">
        <v>40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325</v>
      </c>
      <c r="AT221" s="141" t="s">
        <v>130</v>
      </c>
      <c r="AU221" s="141" t="s">
        <v>83</v>
      </c>
      <c r="AY221" s="13" t="s">
        <v>127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3" t="s">
        <v>83</v>
      </c>
      <c r="BK221" s="142">
        <f>ROUND(I221*H221,2)</f>
        <v>0</v>
      </c>
      <c r="BL221" s="13" t="s">
        <v>325</v>
      </c>
      <c r="BM221" s="141" t="s">
        <v>487</v>
      </c>
    </row>
    <row r="222" spans="2:65" s="1" customFormat="1" ht="19.2">
      <c r="B222" s="28"/>
      <c r="D222" s="143" t="s">
        <v>135</v>
      </c>
      <c r="F222" s="144" t="s">
        <v>327</v>
      </c>
      <c r="I222" s="145"/>
      <c r="L222" s="28"/>
      <c r="M222" s="146"/>
      <c r="T222" s="52"/>
      <c r="AT222" s="13" t="s">
        <v>135</v>
      </c>
      <c r="AU222" s="13" t="s">
        <v>83</v>
      </c>
    </row>
    <row r="223" spans="2:65" s="1" customFormat="1" ht="21.75" customHeight="1">
      <c r="B223" s="28"/>
      <c r="C223" s="129" t="s">
        <v>488</v>
      </c>
      <c r="D223" s="129" t="s">
        <v>130</v>
      </c>
      <c r="E223" s="130" t="s">
        <v>489</v>
      </c>
      <c r="F223" s="131" t="s">
        <v>490</v>
      </c>
      <c r="G223" s="132" t="s">
        <v>324</v>
      </c>
      <c r="H223" s="133">
        <v>6</v>
      </c>
      <c r="I223" s="134"/>
      <c r="J223" s="135">
        <f>ROUND(I223*H223,2)</f>
        <v>0</v>
      </c>
      <c r="K223" s="136"/>
      <c r="L223" s="28"/>
      <c r="M223" s="137" t="s">
        <v>1</v>
      </c>
      <c r="N223" s="138" t="s">
        <v>40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325</v>
      </c>
      <c r="AT223" s="141" t="s">
        <v>130</v>
      </c>
      <c r="AU223" s="141" t="s">
        <v>83</v>
      </c>
      <c r="AY223" s="13" t="s">
        <v>127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3" t="s">
        <v>83</v>
      </c>
      <c r="BK223" s="142">
        <f>ROUND(I223*H223,2)</f>
        <v>0</v>
      </c>
      <c r="BL223" s="13" t="s">
        <v>325</v>
      </c>
      <c r="BM223" s="141" t="s">
        <v>491</v>
      </c>
    </row>
    <row r="224" spans="2:65" s="1" customFormat="1" ht="19.2">
      <c r="B224" s="28"/>
      <c r="D224" s="143" t="s">
        <v>135</v>
      </c>
      <c r="F224" s="144" t="s">
        <v>492</v>
      </c>
      <c r="I224" s="145"/>
      <c r="L224" s="28"/>
      <c r="M224" s="146"/>
      <c r="T224" s="52"/>
      <c r="AT224" s="13" t="s">
        <v>135</v>
      </c>
      <c r="AU224" s="13" t="s">
        <v>83</v>
      </c>
    </row>
    <row r="225" spans="2:65" s="1" customFormat="1" ht="16.5" customHeight="1">
      <c r="B225" s="28"/>
      <c r="C225" s="129" t="s">
        <v>493</v>
      </c>
      <c r="D225" s="129" t="s">
        <v>130</v>
      </c>
      <c r="E225" s="130" t="s">
        <v>494</v>
      </c>
      <c r="F225" s="131" t="s">
        <v>495</v>
      </c>
      <c r="G225" s="132" t="s">
        <v>324</v>
      </c>
      <c r="H225" s="133">
        <v>8</v>
      </c>
      <c r="I225" s="134"/>
      <c r="J225" s="135">
        <f>ROUND(I225*H225,2)</f>
        <v>0</v>
      </c>
      <c r="K225" s="136"/>
      <c r="L225" s="28"/>
      <c r="M225" s="137" t="s">
        <v>1</v>
      </c>
      <c r="N225" s="138" t="s">
        <v>40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325</v>
      </c>
      <c r="AT225" s="141" t="s">
        <v>130</v>
      </c>
      <c r="AU225" s="141" t="s">
        <v>83</v>
      </c>
      <c r="AY225" s="13" t="s">
        <v>127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3" t="s">
        <v>83</v>
      </c>
      <c r="BK225" s="142">
        <f>ROUND(I225*H225,2)</f>
        <v>0</v>
      </c>
      <c r="BL225" s="13" t="s">
        <v>325</v>
      </c>
      <c r="BM225" s="141" t="s">
        <v>496</v>
      </c>
    </row>
    <row r="226" spans="2:65" s="1" customFormat="1" ht="19.2">
      <c r="B226" s="28"/>
      <c r="D226" s="143" t="s">
        <v>135</v>
      </c>
      <c r="F226" s="144" t="s">
        <v>497</v>
      </c>
      <c r="I226" s="145"/>
      <c r="L226" s="28"/>
      <c r="M226" s="146"/>
      <c r="T226" s="52"/>
      <c r="AT226" s="13" t="s">
        <v>135</v>
      </c>
      <c r="AU226" s="13" t="s">
        <v>83</v>
      </c>
    </row>
    <row r="227" spans="2:65" s="1" customFormat="1" ht="16.5" customHeight="1">
      <c r="B227" s="28"/>
      <c r="C227" s="129" t="s">
        <v>498</v>
      </c>
      <c r="D227" s="129" t="s">
        <v>130</v>
      </c>
      <c r="E227" s="130" t="s">
        <v>344</v>
      </c>
      <c r="F227" s="131" t="s">
        <v>499</v>
      </c>
      <c r="G227" s="132" t="s">
        <v>324</v>
      </c>
      <c r="H227" s="133">
        <v>6</v>
      </c>
      <c r="I227" s="134"/>
      <c r="J227" s="135">
        <f>ROUND(I227*H227,2)</f>
        <v>0</v>
      </c>
      <c r="K227" s="136"/>
      <c r="L227" s="28"/>
      <c r="M227" s="137" t="s">
        <v>1</v>
      </c>
      <c r="N227" s="138" t="s">
        <v>40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325</v>
      </c>
      <c r="AT227" s="141" t="s">
        <v>130</v>
      </c>
      <c r="AU227" s="141" t="s">
        <v>83</v>
      </c>
      <c r="AY227" s="13" t="s">
        <v>127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3" t="s">
        <v>83</v>
      </c>
      <c r="BK227" s="142">
        <f>ROUND(I227*H227,2)</f>
        <v>0</v>
      </c>
      <c r="BL227" s="13" t="s">
        <v>325</v>
      </c>
      <c r="BM227" s="141" t="s">
        <v>500</v>
      </c>
    </row>
    <row r="228" spans="2:65" s="1" customFormat="1" ht="19.2">
      <c r="B228" s="28"/>
      <c r="D228" s="143" t="s">
        <v>135</v>
      </c>
      <c r="F228" s="144" t="s">
        <v>347</v>
      </c>
      <c r="I228" s="145"/>
      <c r="L228" s="28"/>
      <c r="M228" s="146"/>
      <c r="T228" s="52"/>
      <c r="AT228" s="13" t="s">
        <v>135</v>
      </c>
      <c r="AU228" s="13" t="s">
        <v>83</v>
      </c>
    </row>
    <row r="229" spans="2:65" s="11" customFormat="1" ht="25.95" customHeight="1">
      <c r="B229" s="117"/>
      <c r="D229" s="118" t="s">
        <v>74</v>
      </c>
      <c r="E229" s="119" t="s">
        <v>348</v>
      </c>
      <c r="F229" s="119" t="s">
        <v>349</v>
      </c>
      <c r="I229" s="120"/>
      <c r="J229" s="121">
        <f>BK229</f>
        <v>0</v>
      </c>
      <c r="L229" s="117"/>
      <c r="M229" s="122"/>
      <c r="P229" s="123">
        <f>P230</f>
        <v>0</v>
      </c>
      <c r="R229" s="123">
        <f>R230</f>
        <v>0</v>
      </c>
      <c r="T229" s="124">
        <f>T230</f>
        <v>0</v>
      </c>
      <c r="AR229" s="118" t="s">
        <v>157</v>
      </c>
      <c r="AT229" s="125" t="s">
        <v>74</v>
      </c>
      <c r="AU229" s="125" t="s">
        <v>75</v>
      </c>
      <c r="AY229" s="118" t="s">
        <v>127</v>
      </c>
      <c r="BK229" s="126">
        <f>BK230</f>
        <v>0</v>
      </c>
    </row>
    <row r="230" spans="2:65" s="11" customFormat="1" ht="22.95" customHeight="1">
      <c r="B230" s="117"/>
      <c r="D230" s="118" t="s">
        <v>74</v>
      </c>
      <c r="E230" s="127" t="s">
        <v>350</v>
      </c>
      <c r="F230" s="127" t="s">
        <v>351</v>
      </c>
      <c r="I230" s="120"/>
      <c r="J230" s="128">
        <f>BK230</f>
        <v>0</v>
      </c>
      <c r="L230" s="117"/>
      <c r="M230" s="122"/>
      <c r="P230" s="123">
        <f>SUM(P231:P232)</f>
        <v>0</v>
      </c>
      <c r="R230" s="123">
        <f>SUM(R231:R232)</f>
        <v>0</v>
      </c>
      <c r="T230" s="124">
        <f>SUM(T231:T232)</f>
        <v>0</v>
      </c>
      <c r="AR230" s="118" t="s">
        <v>157</v>
      </c>
      <c r="AT230" s="125" t="s">
        <v>74</v>
      </c>
      <c r="AU230" s="125" t="s">
        <v>83</v>
      </c>
      <c r="AY230" s="118" t="s">
        <v>127</v>
      </c>
      <c r="BK230" s="126">
        <f>SUM(BK231:BK232)</f>
        <v>0</v>
      </c>
    </row>
    <row r="231" spans="2:65" s="1" customFormat="1" ht="16.5" customHeight="1">
      <c r="B231" s="28"/>
      <c r="C231" s="129" t="s">
        <v>501</v>
      </c>
      <c r="D231" s="129" t="s">
        <v>130</v>
      </c>
      <c r="E231" s="130" t="s">
        <v>353</v>
      </c>
      <c r="F231" s="131" t="s">
        <v>354</v>
      </c>
      <c r="G231" s="132" t="s">
        <v>355</v>
      </c>
      <c r="H231" s="133">
        <v>1</v>
      </c>
      <c r="I231" s="134"/>
      <c r="J231" s="135">
        <f>ROUND(I231*H231,2)</f>
        <v>0</v>
      </c>
      <c r="K231" s="136"/>
      <c r="L231" s="28"/>
      <c r="M231" s="137" t="s">
        <v>1</v>
      </c>
      <c r="N231" s="138" t="s">
        <v>40</v>
      </c>
      <c r="P231" s="139">
        <f>O231*H231</f>
        <v>0</v>
      </c>
      <c r="Q231" s="139">
        <v>0</v>
      </c>
      <c r="R231" s="139">
        <f>Q231*H231</f>
        <v>0</v>
      </c>
      <c r="S231" s="139">
        <v>0</v>
      </c>
      <c r="T231" s="140">
        <f>S231*H231</f>
        <v>0</v>
      </c>
      <c r="AR231" s="141" t="s">
        <v>83</v>
      </c>
      <c r="AT231" s="141" t="s">
        <v>130</v>
      </c>
      <c r="AU231" s="141" t="s">
        <v>85</v>
      </c>
      <c r="AY231" s="13" t="s">
        <v>127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3" t="s">
        <v>83</v>
      </c>
      <c r="BK231" s="142">
        <f>ROUND(I231*H231,2)</f>
        <v>0</v>
      </c>
      <c r="BL231" s="13" t="s">
        <v>83</v>
      </c>
      <c r="BM231" s="141" t="s">
        <v>502</v>
      </c>
    </row>
    <row r="232" spans="2:65" s="1" customFormat="1">
      <c r="B232" s="28"/>
      <c r="D232" s="143" t="s">
        <v>135</v>
      </c>
      <c r="F232" s="144" t="s">
        <v>354</v>
      </c>
      <c r="I232" s="145"/>
      <c r="L232" s="28"/>
      <c r="M232" s="158"/>
      <c r="N232" s="159"/>
      <c r="O232" s="159"/>
      <c r="P232" s="159"/>
      <c r="Q232" s="159"/>
      <c r="R232" s="159"/>
      <c r="S232" s="159"/>
      <c r="T232" s="160"/>
      <c r="AT232" s="13" t="s">
        <v>135</v>
      </c>
      <c r="AU232" s="13" t="s">
        <v>85</v>
      </c>
    </row>
    <row r="233" spans="2:65" s="1" customFormat="1" ht="6.9" customHeight="1">
      <c r="B233" s="40"/>
      <c r="C233" s="41"/>
      <c r="D233" s="41"/>
      <c r="E233" s="41"/>
      <c r="F233" s="41"/>
      <c r="G233" s="41"/>
      <c r="H233" s="41"/>
      <c r="I233" s="41"/>
      <c r="J233" s="41"/>
      <c r="K233" s="41"/>
      <c r="L233" s="28"/>
    </row>
  </sheetData>
  <sheetProtection algorithmName="SHA-512" hashValue="DV06oKuEOTFvl1MZYjh9mXloAbcQnY44n5897DWU4LjuKUa0xFjpbAHbfGg2bfvqobjqmViGkkArJdYsCRPF8Q==" saltValue="wYC7Wt8PeAKI/Qd6q7JWNLo4KLWcDFKPj85WQqwn2aAxVp+eVX/b4cfnhKu7TqH1qj2/EqoG/w2vRD1pi9GRpA==" spinCount="100000" sheet="1" objects="1" scenarios="1" formatColumns="0" formatRows="0" autoFilter="0"/>
  <autoFilter ref="C125:K232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2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92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customHeight="1">
      <c r="B4" s="16"/>
      <c r="D4" s="17" t="s">
        <v>93</v>
      </c>
      <c r="L4" s="16"/>
      <c r="M4" s="84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Odry-ul. Komenského, trafostanice 22/0,4kV, VN,NN</v>
      </c>
      <c r="F7" s="201"/>
      <c r="G7" s="201"/>
      <c r="H7" s="201"/>
      <c r="L7" s="16"/>
    </row>
    <row r="8" spans="2:46" s="1" customFormat="1" ht="12" customHeight="1">
      <c r="B8" s="28"/>
      <c r="D8" s="23" t="s">
        <v>94</v>
      </c>
      <c r="L8" s="28"/>
    </row>
    <row r="9" spans="2:46" s="1" customFormat="1" ht="16.5" customHeight="1">
      <c r="B9" s="28"/>
      <c r="E9" s="172" t="s">
        <v>503</v>
      </c>
      <c r="F9" s="199"/>
      <c r="G9" s="199"/>
      <c r="H9" s="19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>
        <f>'Rekapitulace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>Mesto Odry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2" t="str">
        <f>'Rekapitulace stavby'!E14</f>
        <v>Vyplň údaj</v>
      </c>
      <c r="F18" s="191"/>
      <c r="G18" s="191"/>
      <c r="H18" s="191"/>
      <c r="I18" s="23" t="s">
        <v>26</v>
      </c>
      <c r="J18" s="24" t="str">
        <f>'Rekapitulace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96</v>
      </c>
      <c r="I24" s="23" t="s">
        <v>26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5"/>
      <c r="E27" s="195" t="s">
        <v>1</v>
      </c>
      <c r="F27" s="195"/>
      <c r="G27" s="195"/>
      <c r="H27" s="195"/>
      <c r="L27" s="85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35</v>
      </c>
      <c r="J30" s="62">
        <f>ROUND(J126, 2)</f>
        <v>0</v>
      </c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>
      <c r="B33" s="28"/>
      <c r="D33" s="51" t="s">
        <v>39</v>
      </c>
      <c r="E33" s="23" t="s">
        <v>40</v>
      </c>
      <c r="F33" s="87">
        <f>ROUND((SUM(BE126:BE322)),  2)</f>
        <v>0</v>
      </c>
      <c r="I33" s="88">
        <v>0.21</v>
      </c>
      <c r="J33" s="87">
        <f>ROUND(((SUM(BE126:BE322))*I33),  2)</f>
        <v>0</v>
      </c>
      <c r="L33" s="28"/>
    </row>
    <row r="34" spans="2:12" s="1" customFormat="1" ht="14.4" customHeight="1">
      <c r="B34" s="28"/>
      <c r="E34" s="23" t="s">
        <v>41</v>
      </c>
      <c r="F34" s="87">
        <f>ROUND((SUM(BF126:BF322)),  2)</f>
        <v>0</v>
      </c>
      <c r="I34" s="88">
        <v>0.12</v>
      </c>
      <c r="J34" s="87">
        <f>ROUND(((SUM(BF126:BF322))*I34),  2)</f>
        <v>0</v>
      </c>
      <c r="L34" s="28"/>
    </row>
    <row r="35" spans="2:12" s="1" customFormat="1" ht="14.4" hidden="1" customHeight="1">
      <c r="B35" s="28"/>
      <c r="E35" s="23" t="s">
        <v>42</v>
      </c>
      <c r="F35" s="87">
        <f>ROUND((SUM(BG126:BG322)),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3" t="s">
        <v>43</v>
      </c>
      <c r="F36" s="87">
        <f>ROUND((SUM(BH126:BH322)),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3" t="s">
        <v>44</v>
      </c>
      <c r="F37" s="87">
        <f>ROUND((SUM(BI126:BI322)),  2)</f>
        <v>0</v>
      </c>
      <c r="I37" s="88">
        <v>0</v>
      </c>
      <c r="J37" s="87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" customHeight="1">
      <c r="B82" s="28"/>
      <c r="C82" s="17" t="s">
        <v>97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Odry-ul. Komenského, trafostanice 22/0,4kV, VN,NN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94</v>
      </c>
      <c r="L86" s="28"/>
    </row>
    <row r="87" spans="2:47" s="1" customFormat="1" ht="16.5" customHeight="1">
      <c r="B87" s="28"/>
      <c r="E87" s="172" t="str">
        <f>E9</f>
        <v>SO02 - Kabelové rozvody NN</v>
      </c>
      <c r="F87" s="199"/>
      <c r="G87" s="199"/>
      <c r="H87" s="19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Odry</v>
      </c>
      <c r="I89" s="23" t="s">
        <v>22</v>
      </c>
      <c r="J89" s="48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Mesto Odry</v>
      </c>
      <c r="I91" s="23" t="s">
        <v>29</v>
      </c>
      <c r="J91" s="26" t="str">
        <f>E21</f>
        <v>Ing.Miroslav Slovák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Ing.Labaj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98</v>
      </c>
      <c r="D94" s="89"/>
      <c r="E94" s="89"/>
      <c r="F94" s="89"/>
      <c r="G94" s="89"/>
      <c r="H94" s="89"/>
      <c r="I94" s="89"/>
      <c r="J94" s="98" t="s">
        <v>99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99" t="s">
        <v>100</v>
      </c>
      <c r="J96" s="62">
        <f>J126</f>
        <v>0</v>
      </c>
      <c r="L96" s="28"/>
      <c r="AU96" s="13" t="s">
        <v>101</v>
      </c>
    </row>
    <row r="97" spans="2:12" s="8" customFormat="1" ht="24.9" customHeight="1">
      <c r="B97" s="100"/>
      <c r="D97" s="101" t="s">
        <v>102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19.95" customHeight="1">
      <c r="B98" s="104"/>
      <c r="D98" s="105" t="s">
        <v>103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8" customFormat="1" ht="24.9" customHeight="1">
      <c r="B99" s="100"/>
      <c r="D99" s="101" t="s">
        <v>104</v>
      </c>
      <c r="E99" s="102"/>
      <c r="F99" s="102"/>
      <c r="G99" s="102"/>
      <c r="H99" s="102"/>
      <c r="I99" s="102"/>
      <c r="J99" s="103">
        <f>J133</f>
        <v>0</v>
      </c>
      <c r="L99" s="100"/>
    </row>
    <row r="100" spans="2:12" s="9" customFormat="1" ht="19.95" customHeight="1">
      <c r="B100" s="104"/>
      <c r="D100" s="105" t="s">
        <v>105</v>
      </c>
      <c r="E100" s="106"/>
      <c r="F100" s="106"/>
      <c r="G100" s="106"/>
      <c r="H100" s="106"/>
      <c r="I100" s="106"/>
      <c r="J100" s="107">
        <f>J134</f>
        <v>0</v>
      </c>
      <c r="L100" s="104"/>
    </row>
    <row r="101" spans="2:12" s="8" customFormat="1" ht="24.9" customHeight="1">
      <c r="B101" s="100"/>
      <c r="D101" s="101" t="s">
        <v>106</v>
      </c>
      <c r="E101" s="102"/>
      <c r="F101" s="102"/>
      <c r="G101" s="102"/>
      <c r="H101" s="102"/>
      <c r="I101" s="102"/>
      <c r="J101" s="103">
        <f>J167</f>
        <v>0</v>
      </c>
      <c r="L101" s="100"/>
    </row>
    <row r="102" spans="2:12" s="9" customFormat="1" ht="19.95" customHeight="1">
      <c r="B102" s="104"/>
      <c r="D102" s="105" t="s">
        <v>107</v>
      </c>
      <c r="E102" s="106"/>
      <c r="F102" s="106"/>
      <c r="G102" s="106"/>
      <c r="H102" s="106"/>
      <c r="I102" s="106"/>
      <c r="J102" s="107">
        <f>J168</f>
        <v>0</v>
      </c>
      <c r="L102" s="104"/>
    </row>
    <row r="103" spans="2:12" s="9" customFormat="1" ht="19.95" customHeight="1">
      <c r="B103" s="104"/>
      <c r="D103" s="105" t="s">
        <v>108</v>
      </c>
      <c r="E103" s="106"/>
      <c r="F103" s="106"/>
      <c r="G103" s="106"/>
      <c r="H103" s="106"/>
      <c r="I103" s="106"/>
      <c r="J103" s="107">
        <f>J207</f>
        <v>0</v>
      </c>
      <c r="L103" s="104"/>
    </row>
    <row r="104" spans="2:12" s="8" customFormat="1" ht="24.9" customHeight="1">
      <c r="B104" s="100"/>
      <c r="D104" s="101" t="s">
        <v>109</v>
      </c>
      <c r="E104" s="102"/>
      <c r="F104" s="102"/>
      <c r="G104" s="102"/>
      <c r="H104" s="102"/>
      <c r="I104" s="102"/>
      <c r="J104" s="103">
        <f>J304</f>
        <v>0</v>
      </c>
      <c r="L104" s="100"/>
    </row>
    <row r="105" spans="2:12" s="8" customFormat="1" ht="24.9" customHeight="1">
      <c r="B105" s="100"/>
      <c r="D105" s="101" t="s">
        <v>110</v>
      </c>
      <c r="E105" s="102"/>
      <c r="F105" s="102"/>
      <c r="G105" s="102"/>
      <c r="H105" s="102"/>
      <c r="I105" s="102"/>
      <c r="J105" s="103">
        <f>J317</f>
        <v>0</v>
      </c>
      <c r="L105" s="100"/>
    </row>
    <row r="106" spans="2:12" s="9" customFormat="1" ht="19.95" customHeight="1">
      <c r="B106" s="104"/>
      <c r="D106" s="105" t="s">
        <v>111</v>
      </c>
      <c r="E106" s="106"/>
      <c r="F106" s="106"/>
      <c r="G106" s="106"/>
      <c r="H106" s="106"/>
      <c r="I106" s="106"/>
      <c r="J106" s="107">
        <f>J318</f>
        <v>0</v>
      </c>
      <c r="L106" s="104"/>
    </row>
    <row r="107" spans="2:12" s="1" customFormat="1" ht="21.75" customHeight="1">
      <c r="B107" s="28"/>
      <c r="L107" s="28"/>
    </row>
    <row r="108" spans="2:12" s="1" customFormat="1" ht="6.9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12" s="1" customFormat="1" ht="6.9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4.9" customHeight="1">
      <c r="B113" s="28"/>
      <c r="C113" s="17" t="s">
        <v>112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16</v>
      </c>
      <c r="L115" s="28"/>
    </row>
    <row r="116" spans="2:63" s="1" customFormat="1" ht="16.5" customHeight="1">
      <c r="B116" s="28"/>
      <c r="E116" s="200" t="str">
        <f>E7</f>
        <v>Odry-ul. Komenského, trafostanice 22/0,4kV, VN,NN</v>
      </c>
      <c r="F116" s="201"/>
      <c r="G116" s="201"/>
      <c r="H116" s="201"/>
      <c r="L116" s="28"/>
    </row>
    <row r="117" spans="2:63" s="1" customFormat="1" ht="12" customHeight="1">
      <c r="B117" s="28"/>
      <c r="C117" s="23" t="s">
        <v>94</v>
      </c>
      <c r="L117" s="28"/>
    </row>
    <row r="118" spans="2:63" s="1" customFormat="1" ht="16.5" customHeight="1">
      <c r="B118" s="28"/>
      <c r="E118" s="172" t="str">
        <f>E9</f>
        <v>SO02 - Kabelové rozvody NN</v>
      </c>
      <c r="F118" s="199"/>
      <c r="G118" s="199"/>
      <c r="H118" s="199"/>
      <c r="L118" s="28"/>
    </row>
    <row r="119" spans="2:63" s="1" customFormat="1" ht="6.9" customHeight="1">
      <c r="B119" s="28"/>
      <c r="L119" s="28"/>
    </row>
    <row r="120" spans="2:63" s="1" customFormat="1" ht="12" customHeight="1">
      <c r="B120" s="28"/>
      <c r="C120" s="23" t="s">
        <v>20</v>
      </c>
      <c r="F120" s="21" t="str">
        <f>F12</f>
        <v>Odry</v>
      </c>
      <c r="I120" s="23" t="s">
        <v>22</v>
      </c>
      <c r="J120" s="48">
        <f>IF(J12="","",J12)</f>
        <v>0</v>
      </c>
      <c r="L120" s="28"/>
    </row>
    <row r="121" spans="2:63" s="1" customFormat="1" ht="6.9" customHeight="1">
      <c r="B121" s="28"/>
      <c r="L121" s="28"/>
    </row>
    <row r="122" spans="2:63" s="1" customFormat="1" ht="15.15" customHeight="1">
      <c r="B122" s="28"/>
      <c r="C122" s="23" t="s">
        <v>23</v>
      </c>
      <c r="F122" s="21" t="str">
        <f>E15</f>
        <v>Mesto Odry</v>
      </c>
      <c r="I122" s="23" t="s">
        <v>29</v>
      </c>
      <c r="J122" s="26" t="str">
        <f>E21</f>
        <v>Ing.Miroslav Slovák</v>
      </c>
      <c r="L122" s="28"/>
    </row>
    <row r="123" spans="2:63" s="1" customFormat="1" ht="15.15" customHeight="1">
      <c r="B123" s="28"/>
      <c r="C123" s="23" t="s">
        <v>27</v>
      </c>
      <c r="F123" s="21" t="str">
        <f>IF(E18="","",E18)</f>
        <v>Vyplň údaj</v>
      </c>
      <c r="I123" s="23" t="s">
        <v>32</v>
      </c>
      <c r="J123" s="26" t="str">
        <f>E24</f>
        <v>Ing.Labaj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08"/>
      <c r="C125" s="109" t="s">
        <v>113</v>
      </c>
      <c r="D125" s="110" t="s">
        <v>60</v>
      </c>
      <c r="E125" s="110" t="s">
        <v>56</v>
      </c>
      <c r="F125" s="110" t="s">
        <v>57</v>
      </c>
      <c r="G125" s="110" t="s">
        <v>114</v>
      </c>
      <c r="H125" s="110" t="s">
        <v>115</v>
      </c>
      <c r="I125" s="110" t="s">
        <v>116</v>
      </c>
      <c r="J125" s="111" t="s">
        <v>99</v>
      </c>
      <c r="K125" s="112" t="s">
        <v>117</v>
      </c>
      <c r="L125" s="108"/>
      <c r="M125" s="55" t="s">
        <v>1</v>
      </c>
      <c r="N125" s="56" t="s">
        <v>39</v>
      </c>
      <c r="O125" s="56" t="s">
        <v>118</v>
      </c>
      <c r="P125" s="56" t="s">
        <v>119</v>
      </c>
      <c r="Q125" s="56" t="s">
        <v>120</v>
      </c>
      <c r="R125" s="56" t="s">
        <v>121</v>
      </c>
      <c r="S125" s="56" t="s">
        <v>122</v>
      </c>
      <c r="T125" s="57" t="s">
        <v>123</v>
      </c>
    </row>
    <row r="126" spans="2:63" s="1" customFormat="1" ht="22.95" customHeight="1">
      <c r="B126" s="28"/>
      <c r="C126" s="60" t="s">
        <v>124</v>
      </c>
      <c r="J126" s="113">
        <f>BK126</f>
        <v>0</v>
      </c>
      <c r="L126" s="28"/>
      <c r="M126" s="58"/>
      <c r="N126" s="49"/>
      <c r="O126" s="49"/>
      <c r="P126" s="114">
        <f>P127+P133+P167+P304+P317</f>
        <v>0</v>
      </c>
      <c r="Q126" s="49"/>
      <c r="R126" s="114">
        <f>R127+R133+R167+R304+R317</f>
        <v>6.3220469999999995</v>
      </c>
      <c r="S126" s="49"/>
      <c r="T126" s="115">
        <f>T127+T133+T167+T304+T317</f>
        <v>0</v>
      </c>
      <c r="AT126" s="13" t="s">
        <v>74</v>
      </c>
      <c r="AU126" s="13" t="s">
        <v>101</v>
      </c>
      <c r="BK126" s="116">
        <f>BK127+BK133+BK167+BK304+BK317</f>
        <v>0</v>
      </c>
    </row>
    <row r="127" spans="2:63" s="11" customFormat="1" ht="25.95" customHeight="1">
      <c r="B127" s="117"/>
      <c r="D127" s="118" t="s">
        <v>74</v>
      </c>
      <c r="E127" s="119" t="s">
        <v>125</v>
      </c>
      <c r="F127" s="119" t="s">
        <v>126</v>
      </c>
      <c r="I127" s="120"/>
      <c r="J127" s="121">
        <f>BK127</f>
        <v>0</v>
      </c>
      <c r="L127" s="117"/>
      <c r="M127" s="122"/>
      <c r="P127" s="123">
        <f>P128</f>
        <v>0</v>
      </c>
      <c r="R127" s="123">
        <f>R128</f>
        <v>0</v>
      </c>
      <c r="T127" s="124">
        <f>T128</f>
        <v>0</v>
      </c>
      <c r="AR127" s="118" t="s">
        <v>83</v>
      </c>
      <c r="AT127" s="125" t="s">
        <v>74</v>
      </c>
      <c r="AU127" s="125" t="s">
        <v>75</v>
      </c>
      <c r="AY127" s="118" t="s">
        <v>127</v>
      </c>
      <c r="BK127" s="126">
        <f>BK128</f>
        <v>0</v>
      </c>
    </row>
    <row r="128" spans="2:63" s="11" customFormat="1" ht="22.95" customHeight="1">
      <c r="B128" s="117"/>
      <c r="D128" s="118" t="s">
        <v>74</v>
      </c>
      <c r="E128" s="127" t="s">
        <v>128</v>
      </c>
      <c r="F128" s="127" t="s">
        <v>129</v>
      </c>
      <c r="I128" s="120"/>
      <c r="J128" s="128">
        <f>BK128</f>
        <v>0</v>
      </c>
      <c r="L128" s="117"/>
      <c r="M128" s="122"/>
      <c r="P128" s="123">
        <f>SUM(P129:P132)</f>
        <v>0</v>
      </c>
      <c r="R128" s="123">
        <f>SUM(R129:R132)</f>
        <v>0</v>
      </c>
      <c r="T128" s="124">
        <f>SUM(T129:T132)</f>
        <v>0</v>
      </c>
      <c r="AR128" s="118" t="s">
        <v>83</v>
      </c>
      <c r="AT128" s="125" t="s">
        <v>74</v>
      </c>
      <c r="AU128" s="125" t="s">
        <v>83</v>
      </c>
      <c r="AY128" s="118" t="s">
        <v>127</v>
      </c>
      <c r="BK128" s="126">
        <f>SUM(BK129:BK132)</f>
        <v>0</v>
      </c>
    </row>
    <row r="129" spans="2:65" s="1" customFormat="1" ht="33" customHeight="1">
      <c r="B129" s="28"/>
      <c r="C129" s="129" t="s">
        <v>83</v>
      </c>
      <c r="D129" s="129" t="s">
        <v>130</v>
      </c>
      <c r="E129" s="130" t="s">
        <v>131</v>
      </c>
      <c r="F129" s="131" t="s">
        <v>132</v>
      </c>
      <c r="G129" s="132" t="s">
        <v>133</v>
      </c>
      <c r="H129" s="133">
        <v>0.5</v>
      </c>
      <c r="I129" s="134"/>
      <c r="J129" s="135">
        <f>ROUND(I129*H129,2)</f>
        <v>0</v>
      </c>
      <c r="K129" s="136"/>
      <c r="L129" s="28"/>
      <c r="M129" s="137" t="s">
        <v>1</v>
      </c>
      <c r="N129" s="138" t="s">
        <v>40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83</v>
      </c>
      <c r="AT129" s="141" t="s">
        <v>130</v>
      </c>
      <c r="AU129" s="141" t="s">
        <v>85</v>
      </c>
      <c r="AY129" s="13" t="s">
        <v>127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3" t="s">
        <v>83</v>
      </c>
      <c r="BK129" s="142">
        <f>ROUND(I129*H129,2)</f>
        <v>0</v>
      </c>
      <c r="BL129" s="13" t="s">
        <v>83</v>
      </c>
      <c r="BM129" s="141" t="s">
        <v>504</v>
      </c>
    </row>
    <row r="130" spans="2:65" s="1" customFormat="1" ht="28.8">
      <c r="B130" s="28"/>
      <c r="D130" s="143" t="s">
        <v>135</v>
      </c>
      <c r="F130" s="144" t="s">
        <v>136</v>
      </c>
      <c r="I130" s="145"/>
      <c r="L130" s="28"/>
      <c r="M130" s="146"/>
      <c r="T130" s="52"/>
      <c r="AT130" s="13" t="s">
        <v>135</v>
      </c>
      <c r="AU130" s="13" t="s">
        <v>85</v>
      </c>
    </row>
    <row r="131" spans="2:65" s="1" customFormat="1" ht="24.15" customHeight="1">
      <c r="B131" s="28"/>
      <c r="C131" s="129" t="s">
        <v>85</v>
      </c>
      <c r="D131" s="129" t="s">
        <v>130</v>
      </c>
      <c r="E131" s="130" t="s">
        <v>137</v>
      </c>
      <c r="F131" s="131" t="s">
        <v>138</v>
      </c>
      <c r="G131" s="132" t="s">
        <v>133</v>
      </c>
      <c r="H131" s="133">
        <v>6</v>
      </c>
      <c r="I131" s="134"/>
      <c r="J131" s="135">
        <f>ROUND(I131*H131,2)</f>
        <v>0</v>
      </c>
      <c r="K131" s="136"/>
      <c r="L131" s="28"/>
      <c r="M131" s="137" t="s">
        <v>1</v>
      </c>
      <c r="N131" s="138" t="s">
        <v>40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83</v>
      </c>
      <c r="AT131" s="141" t="s">
        <v>130</v>
      </c>
      <c r="AU131" s="141" t="s">
        <v>85</v>
      </c>
      <c r="AY131" s="13" t="s">
        <v>127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3" t="s">
        <v>83</v>
      </c>
      <c r="BK131" s="142">
        <f>ROUND(I131*H131,2)</f>
        <v>0</v>
      </c>
      <c r="BL131" s="13" t="s">
        <v>83</v>
      </c>
      <c r="BM131" s="141" t="s">
        <v>505</v>
      </c>
    </row>
    <row r="132" spans="2:65" s="1" customFormat="1" ht="28.8">
      <c r="B132" s="28"/>
      <c r="D132" s="143" t="s">
        <v>135</v>
      </c>
      <c r="F132" s="144" t="s">
        <v>140</v>
      </c>
      <c r="I132" s="145"/>
      <c r="L132" s="28"/>
      <c r="M132" s="146"/>
      <c r="T132" s="52"/>
      <c r="AT132" s="13" t="s">
        <v>135</v>
      </c>
      <c r="AU132" s="13" t="s">
        <v>85</v>
      </c>
    </row>
    <row r="133" spans="2:65" s="11" customFormat="1" ht="25.95" customHeight="1">
      <c r="B133" s="117"/>
      <c r="D133" s="118" t="s">
        <v>74</v>
      </c>
      <c r="E133" s="119" t="s">
        <v>141</v>
      </c>
      <c r="F133" s="119" t="s">
        <v>142</v>
      </c>
      <c r="I133" s="120"/>
      <c r="J133" s="121">
        <f>BK133</f>
        <v>0</v>
      </c>
      <c r="L133" s="117"/>
      <c r="M133" s="122"/>
      <c r="P133" s="123">
        <f>P134</f>
        <v>0</v>
      </c>
      <c r="R133" s="123">
        <f>R134</f>
        <v>2.2440000000000002E-2</v>
      </c>
      <c r="T133" s="124">
        <f>T134</f>
        <v>0</v>
      </c>
      <c r="AR133" s="118" t="s">
        <v>85</v>
      </c>
      <c r="AT133" s="125" t="s">
        <v>74</v>
      </c>
      <c r="AU133" s="125" t="s">
        <v>75</v>
      </c>
      <c r="AY133" s="118" t="s">
        <v>127</v>
      </c>
      <c r="BK133" s="126">
        <f>BK134</f>
        <v>0</v>
      </c>
    </row>
    <row r="134" spans="2:65" s="11" customFormat="1" ht="22.95" customHeight="1">
      <c r="B134" s="117"/>
      <c r="D134" s="118" t="s">
        <v>74</v>
      </c>
      <c r="E134" s="127" t="s">
        <v>143</v>
      </c>
      <c r="F134" s="127" t="s">
        <v>144</v>
      </c>
      <c r="I134" s="120"/>
      <c r="J134" s="128">
        <f>BK134</f>
        <v>0</v>
      </c>
      <c r="L134" s="117"/>
      <c r="M134" s="122"/>
      <c r="P134" s="123">
        <f>SUM(P135:P166)</f>
        <v>0</v>
      </c>
      <c r="R134" s="123">
        <f>SUM(R135:R166)</f>
        <v>2.2440000000000002E-2</v>
      </c>
      <c r="T134" s="124">
        <f>SUM(T135:T166)</f>
        <v>0</v>
      </c>
      <c r="AR134" s="118" t="s">
        <v>85</v>
      </c>
      <c r="AT134" s="125" t="s">
        <v>74</v>
      </c>
      <c r="AU134" s="125" t="s">
        <v>83</v>
      </c>
      <c r="AY134" s="118" t="s">
        <v>127</v>
      </c>
      <c r="BK134" s="126">
        <f>SUM(BK135:BK166)</f>
        <v>0</v>
      </c>
    </row>
    <row r="135" spans="2:65" s="1" customFormat="1" ht="24.15" customHeight="1">
      <c r="B135" s="28"/>
      <c r="C135" s="129" t="s">
        <v>145</v>
      </c>
      <c r="D135" s="129" t="s">
        <v>130</v>
      </c>
      <c r="E135" s="130" t="s">
        <v>506</v>
      </c>
      <c r="F135" s="131" t="s">
        <v>507</v>
      </c>
      <c r="G135" s="132" t="s">
        <v>148</v>
      </c>
      <c r="H135" s="133">
        <v>436</v>
      </c>
      <c r="I135" s="134"/>
      <c r="J135" s="135">
        <f>ROUND(I135*H135,2)</f>
        <v>0</v>
      </c>
      <c r="K135" s="136"/>
      <c r="L135" s="28"/>
      <c r="M135" s="137" t="s">
        <v>1</v>
      </c>
      <c r="N135" s="138" t="s">
        <v>40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170</v>
      </c>
      <c r="AT135" s="141" t="s">
        <v>130</v>
      </c>
      <c r="AU135" s="141" t="s">
        <v>85</v>
      </c>
      <c r="AY135" s="13" t="s">
        <v>127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3" t="s">
        <v>83</v>
      </c>
      <c r="BK135" s="142">
        <f>ROUND(I135*H135,2)</f>
        <v>0</v>
      </c>
      <c r="BL135" s="13" t="s">
        <v>170</v>
      </c>
      <c r="BM135" s="141" t="s">
        <v>508</v>
      </c>
    </row>
    <row r="136" spans="2:65" s="1" customFormat="1" ht="38.4">
      <c r="B136" s="28"/>
      <c r="D136" s="143" t="s">
        <v>135</v>
      </c>
      <c r="F136" s="144" t="s">
        <v>509</v>
      </c>
      <c r="I136" s="145"/>
      <c r="L136" s="28"/>
      <c r="M136" s="146"/>
      <c r="T136" s="52"/>
      <c r="AT136" s="13" t="s">
        <v>135</v>
      </c>
      <c r="AU136" s="13" t="s">
        <v>85</v>
      </c>
    </row>
    <row r="137" spans="2:65" s="1" customFormat="1" ht="24.15" customHeight="1">
      <c r="B137" s="28"/>
      <c r="C137" s="129" t="s">
        <v>151</v>
      </c>
      <c r="D137" s="129" t="s">
        <v>130</v>
      </c>
      <c r="E137" s="130" t="s">
        <v>510</v>
      </c>
      <c r="F137" s="131" t="s">
        <v>511</v>
      </c>
      <c r="G137" s="132" t="s">
        <v>148</v>
      </c>
      <c r="H137" s="133">
        <v>256</v>
      </c>
      <c r="I137" s="134"/>
      <c r="J137" s="135">
        <f>ROUND(I137*H137,2)</f>
        <v>0</v>
      </c>
      <c r="K137" s="136"/>
      <c r="L137" s="28"/>
      <c r="M137" s="137" t="s">
        <v>1</v>
      </c>
      <c r="N137" s="138" t="s">
        <v>40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170</v>
      </c>
      <c r="AT137" s="141" t="s">
        <v>130</v>
      </c>
      <c r="AU137" s="141" t="s">
        <v>85</v>
      </c>
      <c r="AY137" s="13" t="s">
        <v>127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3" t="s">
        <v>83</v>
      </c>
      <c r="BK137" s="142">
        <f>ROUND(I137*H137,2)</f>
        <v>0</v>
      </c>
      <c r="BL137" s="13" t="s">
        <v>170</v>
      </c>
      <c r="BM137" s="141" t="s">
        <v>512</v>
      </c>
    </row>
    <row r="138" spans="2:65" s="1" customFormat="1" ht="38.4">
      <c r="B138" s="28"/>
      <c r="D138" s="143" t="s">
        <v>135</v>
      </c>
      <c r="F138" s="144" t="s">
        <v>513</v>
      </c>
      <c r="I138" s="145"/>
      <c r="L138" s="28"/>
      <c r="M138" s="146"/>
      <c r="T138" s="52"/>
      <c r="AT138" s="13" t="s">
        <v>135</v>
      </c>
      <c r="AU138" s="13" t="s">
        <v>85</v>
      </c>
    </row>
    <row r="139" spans="2:65" s="1" customFormat="1" ht="24.15" customHeight="1">
      <c r="B139" s="28"/>
      <c r="C139" s="129" t="s">
        <v>157</v>
      </c>
      <c r="D139" s="129" t="s">
        <v>130</v>
      </c>
      <c r="E139" s="130" t="s">
        <v>514</v>
      </c>
      <c r="F139" s="131" t="s">
        <v>515</v>
      </c>
      <c r="G139" s="132" t="s">
        <v>169</v>
      </c>
      <c r="H139" s="133">
        <v>16</v>
      </c>
      <c r="I139" s="134"/>
      <c r="J139" s="135">
        <f>ROUND(I139*H139,2)</f>
        <v>0</v>
      </c>
      <c r="K139" s="136"/>
      <c r="L139" s="28"/>
      <c r="M139" s="137" t="s">
        <v>1</v>
      </c>
      <c r="N139" s="138" t="s">
        <v>40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170</v>
      </c>
      <c r="AT139" s="141" t="s">
        <v>130</v>
      </c>
      <c r="AU139" s="141" t="s">
        <v>85</v>
      </c>
      <c r="AY139" s="13" t="s">
        <v>127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3" t="s">
        <v>83</v>
      </c>
      <c r="BK139" s="142">
        <f>ROUND(I139*H139,2)</f>
        <v>0</v>
      </c>
      <c r="BL139" s="13" t="s">
        <v>170</v>
      </c>
      <c r="BM139" s="141" t="s">
        <v>516</v>
      </c>
    </row>
    <row r="140" spans="2:65" s="1" customFormat="1" ht="19.2">
      <c r="B140" s="28"/>
      <c r="D140" s="143" t="s">
        <v>135</v>
      </c>
      <c r="F140" s="144" t="s">
        <v>517</v>
      </c>
      <c r="I140" s="145"/>
      <c r="L140" s="28"/>
      <c r="M140" s="146"/>
      <c r="T140" s="52"/>
      <c r="AT140" s="13" t="s">
        <v>135</v>
      </c>
      <c r="AU140" s="13" t="s">
        <v>85</v>
      </c>
    </row>
    <row r="141" spans="2:65" s="1" customFormat="1" ht="24.15" customHeight="1">
      <c r="B141" s="28"/>
      <c r="C141" s="129" t="s">
        <v>162</v>
      </c>
      <c r="D141" s="129" t="s">
        <v>130</v>
      </c>
      <c r="E141" s="130" t="s">
        <v>518</v>
      </c>
      <c r="F141" s="131" t="s">
        <v>519</v>
      </c>
      <c r="G141" s="132" t="s">
        <v>169</v>
      </c>
      <c r="H141" s="133">
        <v>16</v>
      </c>
      <c r="I141" s="134"/>
      <c r="J141" s="135">
        <f>ROUND(I141*H141,2)</f>
        <v>0</v>
      </c>
      <c r="K141" s="136"/>
      <c r="L141" s="28"/>
      <c r="M141" s="137" t="s">
        <v>1</v>
      </c>
      <c r="N141" s="138" t="s">
        <v>40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170</v>
      </c>
      <c r="AT141" s="141" t="s">
        <v>130</v>
      </c>
      <c r="AU141" s="141" t="s">
        <v>85</v>
      </c>
      <c r="AY141" s="13" t="s">
        <v>127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3" t="s">
        <v>83</v>
      </c>
      <c r="BK141" s="142">
        <f>ROUND(I141*H141,2)</f>
        <v>0</v>
      </c>
      <c r="BL141" s="13" t="s">
        <v>170</v>
      </c>
      <c r="BM141" s="141" t="s">
        <v>520</v>
      </c>
    </row>
    <row r="142" spans="2:65" s="1" customFormat="1" ht="19.2">
      <c r="B142" s="28"/>
      <c r="D142" s="143" t="s">
        <v>135</v>
      </c>
      <c r="F142" s="144" t="s">
        <v>517</v>
      </c>
      <c r="I142" s="145"/>
      <c r="L142" s="28"/>
      <c r="M142" s="146"/>
      <c r="T142" s="52"/>
      <c r="AT142" s="13" t="s">
        <v>135</v>
      </c>
      <c r="AU142" s="13" t="s">
        <v>85</v>
      </c>
    </row>
    <row r="143" spans="2:65" s="1" customFormat="1" ht="24.15" customHeight="1">
      <c r="B143" s="28"/>
      <c r="C143" s="129" t="s">
        <v>166</v>
      </c>
      <c r="D143" s="129" t="s">
        <v>130</v>
      </c>
      <c r="E143" s="130" t="s">
        <v>521</v>
      </c>
      <c r="F143" s="131" t="s">
        <v>522</v>
      </c>
      <c r="G143" s="132" t="s">
        <v>169</v>
      </c>
      <c r="H143" s="133">
        <v>34</v>
      </c>
      <c r="I143" s="134"/>
      <c r="J143" s="135">
        <f>ROUND(I143*H143,2)</f>
        <v>0</v>
      </c>
      <c r="K143" s="136"/>
      <c r="L143" s="28"/>
      <c r="M143" s="137" t="s">
        <v>1</v>
      </c>
      <c r="N143" s="138" t="s">
        <v>40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170</v>
      </c>
      <c r="AT143" s="141" t="s">
        <v>130</v>
      </c>
      <c r="AU143" s="141" t="s">
        <v>85</v>
      </c>
      <c r="AY143" s="13" t="s">
        <v>127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3" t="s">
        <v>83</v>
      </c>
      <c r="BK143" s="142">
        <f>ROUND(I143*H143,2)</f>
        <v>0</v>
      </c>
      <c r="BL143" s="13" t="s">
        <v>170</v>
      </c>
      <c r="BM143" s="141" t="s">
        <v>523</v>
      </c>
    </row>
    <row r="144" spans="2:65" s="1" customFormat="1" ht="19.2">
      <c r="B144" s="28"/>
      <c r="D144" s="143" t="s">
        <v>135</v>
      </c>
      <c r="F144" s="144" t="s">
        <v>524</v>
      </c>
      <c r="I144" s="145"/>
      <c r="L144" s="28"/>
      <c r="M144" s="146"/>
      <c r="T144" s="52"/>
      <c r="AT144" s="13" t="s">
        <v>135</v>
      </c>
      <c r="AU144" s="13" t="s">
        <v>85</v>
      </c>
    </row>
    <row r="145" spans="2:65" s="1" customFormat="1" ht="24.15" customHeight="1">
      <c r="B145" s="28"/>
      <c r="C145" s="129" t="s">
        <v>173</v>
      </c>
      <c r="D145" s="129" t="s">
        <v>130</v>
      </c>
      <c r="E145" s="130" t="s">
        <v>525</v>
      </c>
      <c r="F145" s="131" t="s">
        <v>526</v>
      </c>
      <c r="G145" s="132" t="s">
        <v>169</v>
      </c>
      <c r="H145" s="133">
        <v>32</v>
      </c>
      <c r="I145" s="134"/>
      <c r="J145" s="135">
        <f>ROUND(I145*H145,2)</f>
        <v>0</v>
      </c>
      <c r="K145" s="136"/>
      <c r="L145" s="28"/>
      <c r="M145" s="137" t="s">
        <v>1</v>
      </c>
      <c r="N145" s="138" t="s">
        <v>40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170</v>
      </c>
      <c r="AT145" s="141" t="s">
        <v>130</v>
      </c>
      <c r="AU145" s="141" t="s">
        <v>85</v>
      </c>
      <c r="AY145" s="13" t="s">
        <v>127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3" t="s">
        <v>83</v>
      </c>
      <c r="BK145" s="142">
        <f>ROUND(I145*H145,2)</f>
        <v>0</v>
      </c>
      <c r="BL145" s="13" t="s">
        <v>170</v>
      </c>
      <c r="BM145" s="141" t="s">
        <v>527</v>
      </c>
    </row>
    <row r="146" spans="2:65" s="1" customFormat="1" ht="19.2">
      <c r="B146" s="28"/>
      <c r="D146" s="143" t="s">
        <v>135</v>
      </c>
      <c r="F146" s="144" t="s">
        <v>524</v>
      </c>
      <c r="I146" s="145"/>
      <c r="L146" s="28"/>
      <c r="M146" s="146"/>
      <c r="T146" s="52"/>
      <c r="AT146" s="13" t="s">
        <v>135</v>
      </c>
      <c r="AU146" s="13" t="s">
        <v>85</v>
      </c>
    </row>
    <row r="147" spans="2:65" s="1" customFormat="1" ht="24.15" customHeight="1">
      <c r="B147" s="28"/>
      <c r="C147" s="129" t="s">
        <v>178</v>
      </c>
      <c r="D147" s="129" t="s">
        <v>130</v>
      </c>
      <c r="E147" s="130" t="s">
        <v>528</v>
      </c>
      <c r="F147" s="131" t="s">
        <v>529</v>
      </c>
      <c r="G147" s="132" t="s">
        <v>169</v>
      </c>
      <c r="H147" s="133">
        <v>12</v>
      </c>
      <c r="I147" s="134"/>
      <c r="J147" s="135">
        <f>ROUND(I147*H147,2)</f>
        <v>0</v>
      </c>
      <c r="K147" s="136"/>
      <c r="L147" s="28"/>
      <c r="M147" s="137" t="s">
        <v>1</v>
      </c>
      <c r="N147" s="138" t="s">
        <v>40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170</v>
      </c>
      <c r="AT147" s="141" t="s">
        <v>130</v>
      </c>
      <c r="AU147" s="141" t="s">
        <v>85</v>
      </c>
      <c r="AY147" s="13" t="s">
        <v>127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3" t="s">
        <v>83</v>
      </c>
      <c r="BK147" s="142">
        <f>ROUND(I147*H147,2)</f>
        <v>0</v>
      </c>
      <c r="BL147" s="13" t="s">
        <v>170</v>
      </c>
      <c r="BM147" s="141" t="s">
        <v>530</v>
      </c>
    </row>
    <row r="148" spans="2:65" s="1" customFormat="1" ht="19.2">
      <c r="B148" s="28"/>
      <c r="D148" s="143" t="s">
        <v>135</v>
      </c>
      <c r="F148" s="144" t="s">
        <v>531</v>
      </c>
      <c r="I148" s="145"/>
      <c r="L148" s="28"/>
      <c r="M148" s="146"/>
      <c r="T148" s="52"/>
      <c r="AT148" s="13" t="s">
        <v>135</v>
      </c>
      <c r="AU148" s="13" t="s">
        <v>85</v>
      </c>
    </row>
    <row r="149" spans="2:65" s="1" customFormat="1" ht="24.15" customHeight="1">
      <c r="B149" s="28"/>
      <c r="C149" s="129" t="s">
        <v>183</v>
      </c>
      <c r="D149" s="129" t="s">
        <v>130</v>
      </c>
      <c r="E149" s="130" t="s">
        <v>532</v>
      </c>
      <c r="F149" s="131" t="s">
        <v>533</v>
      </c>
      <c r="G149" s="132" t="s">
        <v>169</v>
      </c>
      <c r="H149" s="133">
        <v>10</v>
      </c>
      <c r="I149" s="134"/>
      <c r="J149" s="135">
        <f>ROUND(I149*H149,2)</f>
        <v>0</v>
      </c>
      <c r="K149" s="136"/>
      <c r="L149" s="28"/>
      <c r="M149" s="137" t="s">
        <v>1</v>
      </c>
      <c r="N149" s="138" t="s">
        <v>40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170</v>
      </c>
      <c r="AT149" s="141" t="s">
        <v>130</v>
      </c>
      <c r="AU149" s="141" t="s">
        <v>85</v>
      </c>
      <c r="AY149" s="13" t="s">
        <v>127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3" t="s">
        <v>83</v>
      </c>
      <c r="BK149" s="142">
        <f>ROUND(I149*H149,2)</f>
        <v>0</v>
      </c>
      <c r="BL149" s="13" t="s">
        <v>170</v>
      </c>
      <c r="BM149" s="141" t="s">
        <v>534</v>
      </c>
    </row>
    <row r="150" spans="2:65" s="1" customFormat="1" ht="28.8">
      <c r="B150" s="28"/>
      <c r="D150" s="143" t="s">
        <v>135</v>
      </c>
      <c r="F150" s="144" t="s">
        <v>535</v>
      </c>
      <c r="I150" s="145"/>
      <c r="L150" s="28"/>
      <c r="M150" s="146"/>
      <c r="T150" s="52"/>
      <c r="AT150" s="13" t="s">
        <v>135</v>
      </c>
      <c r="AU150" s="13" t="s">
        <v>85</v>
      </c>
    </row>
    <row r="151" spans="2:65" s="1" customFormat="1" ht="24.15" customHeight="1">
      <c r="B151" s="28"/>
      <c r="C151" s="129" t="s">
        <v>187</v>
      </c>
      <c r="D151" s="129" t="s">
        <v>130</v>
      </c>
      <c r="E151" s="130" t="s">
        <v>536</v>
      </c>
      <c r="F151" s="131" t="s">
        <v>537</v>
      </c>
      <c r="G151" s="132" t="s">
        <v>169</v>
      </c>
      <c r="H151" s="133">
        <v>4</v>
      </c>
      <c r="I151" s="134"/>
      <c r="J151" s="135">
        <f>ROUND(I151*H151,2)</f>
        <v>0</v>
      </c>
      <c r="K151" s="136"/>
      <c r="L151" s="28"/>
      <c r="M151" s="137" t="s">
        <v>1</v>
      </c>
      <c r="N151" s="138" t="s">
        <v>40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170</v>
      </c>
      <c r="AT151" s="141" t="s">
        <v>130</v>
      </c>
      <c r="AU151" s="141" t="s">
        <v>85</v>
      </c>
      <c r="AY151" s="13" t="s">
        <v>127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3" t="s">
        <v>83</v>
      </c>
      <c r="BK151" s="142">
        <f>ROUND(I151*H151,2)</f>
        <v>0</v>
      </c>
      <c r="BL151" s="13" t="s">
        <v>170</v>
      </c>
      <c r="BM151" s="141" t="s">
        <v>538</v>
      </c>
    </row>
    <row r="152" spans="2:65" s="1" customFormat="1" ht="28.8">
      <c r="B152" s="28"/>
      <c r="D152" s="143" t="s">
        <v>135</v>
      </c>
      <c r="F152" s="144" t="s">
        <v>539</v>
      </c>
      <c r="I152" s="145"/>
      <c r="L152" s="28"/>
      <c r="M152" s="146"/>
      <c r="T152" s="52"/>
      <c r="AT152" s="13" t="s">
        <v>135</v>
      </c>
      <c r="AU152" s="13" t="s">
        <v>85</v>
      </c>
    </row>
    <row r="153" spans="2:65" s="1" customFormat="1" ht="21.75" customHeight="1">
      <c r="B153" s="28"/>
      <c r="C153" s="129" t="s">
        <v>8</v>
      </c>
      <c r="D153" s="129" t="s">
        <v>130</v>
      </c>
      <c r="E153" s="130" t="s">
        <v>540</v>
      </c>
      <c r="F153" s="131" t="s">
        <v>541</v>
      </c>
      <c r="G153" s="132" t="s">
        <v>169</v>
      </c>
      <c r="H153" s="133">
        <v>42</v>
      </c>
      <c r="I153" s="134"/>
      <c r="J153" s="135">
        <f>ROUND(I153*H153,2)</f>
        <v>0</v>
      </c>
      <c r="K153" s="136"/>
      <c r="L153" s="28"/>
      <c r="M153" s="137" t="s">
        <v>1</v>
      </c>
      <c r="N153" s="138" t="s">
        <v>40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170</v>
      </c>
      <c r="AT153" s="141" t="s">
        <v>130</v>
      </c>
      <c r="AU153" s="141" t="s">
        <v>85</v>
      </c>
      <c r="AY153" s="13" t="s">
        <v>127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3" t="s">
        <v>83</v>
      </c>
      <c r="BK153" s="142">
        <f>ROUND(I153*H153,2)</f>
        <v>0</v>
      </c>
      <c r="BL153" s="13" t="s">
        <v>170</v>
      </c>
      <c r="BM153" s="141" t="s">
        <v>542</v>
      </c>
    </row>
    <row r="154" spans="2:65" s="1" customFormat="1" ht="19.2">
      <c r="B154" s="28"/>
      <c r="D154" s="143" t="s">
        <v>135</v>
      </c>
      <c r="F154" s="144" t="s">
        <v>543</v>
      </c>
      <c r="I154" s="145"/>
      <c r="L154" s="28"/>
      <c r="M154" s="146"/>
      <c r="T154" s="52"/>
      <c r="AT154" s="13" t="s">
        <v>135</v>
      </c>
      <c r="AU154" s="13" t="s">
        <v>85</v>
      </c>
    </row>
    <row r="155" spans="2:65" s="1" customFormat="1" ht="24.15" customHeight="1">
      <c r="B155" s="28"/>
      <c r="C155" s="147" t="s">
        <v>195</v>
      </c>
      <c r="D155" s="147" t="s">
        <v>152</v>
      </c>
      <c r="E155" s="148" t="s">
        <v>544</v>
      </c>
      <c r="F155" s="149" t="s">
        <v>545</v>
      </c>
      <c r="G155" s="150" t="s">
        <v>169</v>
      </c>
      <c r="H155" s="151">
        <v>9</v>
      </c>
      <c r="I155" s="152"/>
      <c r="J155" s="153">
        <f>ROUND(I155*H155,2)</f>
        <v>0</v>
      </c>
      <c r="K155" s="154"/>
      <c r="L155" s="155"/>
      <c r="M155" s="156" t="s">
        <v>1</v>
      </c>
      <c r="N155" s="157" t="s">
        <v>40</v>
      </c>
      <c r="P155" s="139">
        <f>O155*H155</f>
        <v>0</v>
      </c>
      <c r="Q155" s="139">
        <v>2.1000000000000001E-4</v>
      </c>
      <c r="R155" s="139">
        <f>Q155*H155</f>
        <v>1.8900000000000002E-3</v>
      </c>
      <c r="S155" s="139">
        <v>0</v>
      </c>
      <c r="T155" s="140">
        <f>S155*H155</f>
        <v>0</v>
      </c>
      <c r="AR155" s="141" t="s">
        <v>317</v>
      </c>
      <c r="AT155" s="141" t="s">
        <v>152</v>
      </c>
      <c r="AU155" s="141" t="s">
        <v>85</v>
      </c>
      <c r="AY155" s="13" t="s">
        <v>127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3" t="s">
        <v>83</v>
      </c>
      <c r="BK155" s="142">
        <f>ROUND(I155*H155,2)</f>
        <v>0</v>
      </c>
      <c r="BL155" s="13" t="s">
        <v>317</v>
      </c>
      <c r="BM155" s="141" t="s">
        <v>546</v>
      </c>
    </row>
    <row r="156" spans="2:65" s="1" customFormat="1" ht="19.2">
      <c r="B156" s="28"/>
      <c r="D156" s="143" t="s">
        <v>135</v>
      </c>
      <c r="F156" s="144" t="s">
        <v>545</v>
      </c>
      <c r="I156" s="145"/>
      <c r="L156" s="28"/>
      <c r="M156" s="146"/>
      <c r="T156" s="52"/>
      <c r="AT156" s="13" t="s">
        <v>135</v>
      </c>
      <c r="AU156" s="13" t="s">
        <v>85</v>
      </c>
    </row>
    <row r="157" spans="2:65" s="1" customFormat="1" ht="24.15" customHeight="1">
      <c r="B157" s="28"/>
      <c r="C157" s="147" t="s">
        <v>200</v>
      </c>
      <c r="D157" s="147" t="s">
        <v>152</v>
      </c>
      <c r="E157" s="148" t="s">
        <v>547</v>
      </c>
      <c r="F157" s="149" t="s">
        <v>548</v>
      </c>
      <c r="G157" s="150" t="s">
        <v>169</v>
      </c>
      <c r="H157" s="151">
        <v>3</v>
      </c>
      <c r="I157" s="152"/>
      <c r="J157" s="153">
        <f>ROUND(I157*H157,2)</f>
        <v>0</v>
      </c>
      <c r="K157" s="154"/>
      <c r="L157" s="155"/>
      <c r="M157" s="156" t="s">
        <v>1</v>
      </c>
      <c r="N157" s="157" t="s">
        <v>40</v>
      </c>
      <c r="P157" s="139">
        <f>O157*H157</f>
        <v>0</v>
      </c>
      <c r="Q157" s="139">
        <v>1.2999999999999999E-4</v>
      </c>
      <c r="R157" s="139">
        <f>Q157*H157</f>
        <v>3.8999999999999994E-4</v>
      </c>
      <c r="S157" s="139">
        <v>0</v>
      </c>
      <c r="T157" s="140">
        <f>S157*H157</f>
        <v>0</v>
      </c>
      <c r="AR157" s="141" t="s">
        <v>317</v>
      </c>
      <c r="AT157" s="141" t="s">
        <v>152</v>
      </c>
      <c r="AU157" s="141" t="s">
        <v>85</v>
      </c>
      <c r="AY157" s="13" t="s">
        <v>127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3" t="s">
        <v>83</v>
      </c>
      <c r="BK157" s="142">
        <f>ROUND(I157*H157,2)</f>
        <v>0</v>
      </c>
      <c r="BL157" s="13" t="s">
        <v>317</v>
      </c>
      <c r="BM157" s="141" t="s">
        <v>549</v>
      </c>
    </row>
    <row r="158" spans="2:65" s="1" customFormat="1" ht="19.2">
      <c r="B158" s="28"/>
      <c r="D158" s="143" t="s">
        <v>135</v>
      </c>
      <c r="F158" s="144" t="s">
        <v>548</v>
      </c>
      <c r="I158" s="145"/>
      <c r="L158" s="28"/>
      <c r="M158" s="146"/>
      <c r="T158" s="52"/>
      <c r="AT158" s="13" t="s">
        <v>135</v>
      </c>
      <c r="AU158" s="13" t="s">
        <v>85</v>
      </c>
    </row>
    <row r="159" spans="2:65" s="1" customFormat="1" ht="24.15" customHeight="1">
      <c r="B159" s="28"/>
      <c r="C159" s="147" t="s">
        <v>205</v>
      </c>
      <c r="D159" s="147" t="s">
        <v>152</v>
      </c>
      <c r="E159" s="148" t="s">
        <v>550</v>
      </c>
      <c r="F159" s="149" t="s">
        <v>551</v>
      </c>
      <c r="G159" s="150" t="s">
        <v>169</v>
      </c>
      <c r="H159" s="151">
        <v>12</v>
      </c>
      <c r="I159" s="152"/>
      <c r="J159" s="153">
        <f>ROUND(I159*H159,2)</f>
        <v>0</v>
      </c>
      <c r="K159" s="154"/>
      <c r="L159" s="155"/>
      <c r="M159" s="156" t="s">
        <v>1</v>
      </c>
      <c r="N159" s="157" t="s">
        <v>40</v>
      </c>
      <c r="P159" s="139">
        <f>O159*H159</f>
        <v>0</v>
      </c>
      <c r="Q159" s="139">
        <v>6.6E-4</v>
      </c>
      <c r="R159" s="139">
        <f>Q159*H159</f>
        <v>7.92E-3</v>
      </c>
      <c r="S159" s="139">
        <v>0</v>
      </c>
      <c r="T159" s="140">
        <f>S159*H159</f>
        <v>0</v>
      </c>
      <c r="AR159" s="141" t="s">
        <v>317</v>
      </c>
      <c r="AT159" s="141" t="s">
        <v>152</v>
      </c>
      <c r="AU159" s="141" t="s">
        <v>85</v>
      </c>
      <c r="AY159" s="13" t="s">
        <v>127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3" t="s">
        <v>83</v>
      </c>
      <c r="BK159" s="142">
        <f>ROUND(I159*H159,2)</f>
        <v>0</v>
      </c>
      <c r="BL159" s="13" t="s">
        <v>317</v>
      </c>
      <c r="BM159" s="141" t="s">
        <v>552</v>
      </c>
    </row>
    <row r="160" spans="2:65" s="1" customFormat="1" ht="19.2">
      <c r="B160" s="28"/>
      <c r="D160" s="143" t="s">
        <v>135</v>
      </c>
      <c r="F160" s="144" t="s">
        <v>551</v>
      </c>
      <c r="I160" s="145"/>
      <c r="L160" s="28"/>
      <c r="M160" s="146"/>
      <c r="T160" s="52"/>
      <c r="AT160" s="13" t="s">
        <v>135</v>
      </c>
      <c r="AU160" s="13" t="s">
        <v>85</v>
      </c>
    </row>
    <row r="161" spans="2:65" s="1" customFormat="1" ht="24.15" customHeight="1">
      <c r="B161" s="28"/>
      <c r="C161" s="147" t="s">
        <v>170</v>
      </c>
      <c r="D161" s="147" t="s">
        <v>152</v>
      </c>
      <c r="E161" s="148" t="s">
        <v>553</v>
      </c>
      <c r="F161" s="149" t="s">
        <v>554</v>
      </c>
      <c r="G161" s="150" t="s">
        <v>169</v>
      </c>
      <c r="H161" s="151">
        <v>12</v>
      </c>
      <c r="I161" s="152"/>
      <c r="J161" s="153">
        <f>ROUND(I161*H161,2)</f>
        <v>0</v>
      </c>
      <c r="K161" s="154"/>
      <c r="L161" s="155"/>
      <c r="M161" s="156" t="s">
        <v>1</v>
      </c>
      <c r="N161" s="157" t="s">
        <v>40</v>
      </c>
      <c r="P161" s="139">
        <f>O161*H161</f>
        <v>0</v>
      </c>
      <c r="Q161" s="139">
        <v>6.8000000000000005E-4</v>
      </c>
      <c r="R161" s="139">
        <f>Q161*H161</f>
        <v>8.1600000000000006E-3</v>
      </c>
      <c r="S161" s="139">
        <v>0</v>
      </c>
      <c r="T161" s="140">
        <f>S161*H161</f>
        <v>0</v>
      </c>
      <c r="AR161" s="141" t="s">
        <v>317</v>
      </c>
      <c r="AT161" s="141" t="s">
        <v>152</v>
      </c>
      <c r="AU161" s="141" t="s">
        <v>85</v>
      </c>
      <c r="AY161" s="13" t="s">
        <v>127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3" t="s">
        <v>83</v>
      </c>
      <c r="BK161" s="142">
        <f>ROUND(I161*H161,2)</f>
        <v>0</v>
      </c>
      <c r="BL161" s="13" t="s">
        <v>317</v>
      </c>
      <c r="BM161" s="141" t="s">
        <v>555</v>
      </c>
    </row>
    <row r="162" spans="2:65" s="1" customFormat="1" ht="19.2">
      <c r="B162" s="28"/>
      <c r="D162" s="143" t="s">
        <v>135</v>
      </c>
      <c r="F162" s="144" t="s">
        <v>554</v>
      </c>
      <c r="I162" s="145"/>
      <c r="L162" s="28"/>
      <c r="M162" s="146"/>
      <c r="T162" s="52"/>
      <c r="AT162" s="13" t="s">
        <v>135</v>
      </c>
      <c r="AU162" s="13" t="s">
        <v>85</v>
      </c>
    </row>
    <row r="163" spans="2:65" s="1" customFormat="1" ht="24.15" customHeight="1">
      <c r="B163" s="28"/>
      <c r="C163" s="147" t="s">
        <v>216</v>
      </c>
      <c r="D163" s="147" t="s">
        <v>152</v>
      </c>
      <c r="E163" s="148" t="s">
        <v>556</v>
      </c>
      <c r="F163" s="149" t="s">
        <v>557</v>
      </c>
      <c r="G163" s="150" t="s">
        <v>169</v>
      </c>
      <c r="H163" s="151">
        <v>6</v>
      </c>
      <c r="I163" s="152"/>
      <c r="J163" s="153">
        <f>ROUND(I163*H163,2)</f>
        <v>0</v>
      </c>
      <c r="K163" s="154"/>
      <c r="L163" s="155"/>
      <c r="M163" s="156" t="s">
        <v>1</v>
      </c>
      <c r="N163" s="157" t="s">
        <v>40</v>
      </c>
      <c r="P163" s="139">
        <f>O163*H163</f>
        <v>0</v>
      </c>
      <c r="Q163" s="139">
        <v>6.8000000000000005E-4</v>
      </c>
      <c r="R163" s="139">
        <f>Q163*H163</f>
        <v>4.0800000000000003E-3</v>
      </c>
      <c r="S163" s="139">
        <v>0</v>
      </c>
      <c r="T163" s="140">
        <f>S163*H163</f>
        <v>0</v>
      </c>
      <c r="AR163" s="141" t="s">
        <v>317</v>
      </c>
      <c r="AT163" s="141" t="s">
        <v>152</v>
      </c>
      <c r="AU163" s="141" t="s">
        <v>85</v>
      </c>
      <c r="AY163" s="13" t="s">
        <v>127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3" t="s">
        <v>83</v>
      </c>
      <c r="BK163" s="142">
        <f>ROUND(I163*H163,2)</f>
        <v>0</v>
      </c>
      <c r="BL163" s="13" t="s">
        <v>317</v>
      </c>
      <c r="BM163" s="141" t="s">
        <v>558</v>
      </c>
    </row>
    <row r="164" spans="2:65" s="1" customFormat="1" ht="19.2">
      <c r="B164" s="28"/>
      <c r="D164" s="143" t="s">
        <v>135</v>
      </c>
      <c r="F164" s="144" t="s">
        <v>557</v>
      </c>
      <c r="I164" s="145"/>
      <c r="L164" s="28"/>
      <c r="M164" s="146"/>
      <c r="T164" s="52"/>
      <c r="AT164" s="13" t="s">
        <v>135</v>
      </c>
      <c r="AU164" s="13" t="s">
        <v>85</v>
      </c>
    </row>
    <row r="165" spans="2:65" s="1" customFormat="1" ht="24.15" customHeight="1">
      <c r="B165" s="28"/>
      <c r="C165" s="129" t="s">
        <v>222</v>
      </c>
      <c r="D165" s="129" t="s">
        <v>130</v>
      </c>
      <c r="E165" s="130" t="s">
        <v>209</v>
      </c>
      <c r="F165" s="131" t="s">
        <v>210</v>
      </c>
      <c r="G165" s="132" t="s">
        <v>133</v>
      </c>
      <c r="H165" s="133">
        <v>1</v>
      </c>
      <c r="I165" s="134"/>
      <c r="J165" s="135">
        <f>ROUND(I165*H165,2)</f>
        <v>0</v>
      </c>
      <c r="K165" s="136"/>
      <c r="L165" s="28"/>
      <c r="M165" s="137" t="s">
        <v>1</v>
      </c>
      <c r="N165" s="138" t="s">
        <v>40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83</v>
      </c>
      <c r="AT165" s="141" t="s">
        <v>130</v>
      </c>
      <c r="AU165" s="141" t="s">
        <v>85</v>
      </c>
      <c r="AY165" s="13" t="s">
        <v>127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3" t="s">
        <v>83</v>
      </c>
      <c r="BK165" s="142">
        <f>ROUND(I165*H165,2)</f>
        <v>0</v>
      </c>
      <c r="BL165" s="13" t="s">
        <v>83</v>
      </c>
      <c r="BM165" s="141" t="s">
        <v>559</v>
      </c>
    </row>
    <row r="166" spans="2:65" s="1" customFormat="1" ht="28.8">
      <c r="B166" s="28"/>
      <c r="D166" s="143" t="s">
        <v>135</v>
      </c>
      <c r="F166" s="144" t="s">
        <v>212</v>
      </c>
      <c r="I166" s="145"/>
      <c r="L166" s="28"/>
      <c r="M166" s="146"/>
      <c r="T166" s="52"/>
      <c r="AT166" s="13" t="s">
        <v>135</v>
      </c>
      <c r="AU166" s="13" t="s">
        <v>85</v>
      </c>
    </row>
    <row r="167" spans="2:65" s="11" customFormat="1" ht="25.95" customHeight="1">
      <c r="B167" s="117"/>
      <c r="D167" s="118" t="s">
        <v>74</v>
      </c>
      <c r="E167" s="119" t="s">
        <v>152</v>
      </c>
      <c r="F167" s="119" t="s">
        <v>213</v>
      </c>
      <c r="I167" s="120"/>
      <c r="J167" s="121">
        <f>BK167</f>
        <v>0</v>
      </c>
      <c r="L167" s="117"/>
      <c r="M167" s="122"/>
      <c r="P167" s="123">
        <f>P168+P207</f>
        <v>0</v>
      </c>
      <c r="R167" s="123">
        <f>R168+R207</f>
        <v>6.299607</v>
      </c>
      <c r="T167" s="124">
        <f>T168+T207</f>
        <v>0</v>
      </c>
      <c r="AR167" s="118" t="s">
        <v>145</v>
      </c>
      <c r="AT167" s="125" t="s">
        <v>74</v>
      </c>
      <c r="AU167" s="125" t="s">
        <v>75</v>
      </c>
      <c r="AY167" s="118" t="s">
        <v>127</v>
      </c>
      <c r="BK167" s="126">
        <f>BK168+BK207</f>
        <v>0</v>
      </c>
    </row>
    <row r="168" spans="2:65" s="11" customFormat="1" ht="22.95" customHeight="1">
      <c r="B168" s="117"/>
      <c r="D168" s="118" t="s">
        <v>74</v>
      </c>
      <c r="E168" s="127" t="s">
        <v>214</v>
      </c>
      <c r="F168" s="127" t="s">
        <v>215</v>
      </c>
      <c r="I168" s="120"/>
      <c r="J168" s="128">
        <f>BK168</f>
        <v>0</v>
      </c>
      <c r="L168" s="117"/>
      <c r="M168" s="122"/>
      <c r="P168" s="123">
        <f>SUM(P169:P206)</f>
        <v>0</v>
      </c>
      <c r="R168" s="123">
        <f>SUM(R169:R206)</f>
        <v>2.06304</v>
      </c>
      <c r="T168" s="124">
        <f>SUM(T169:T206)</f>
        <v>0</v>
      </c>
      <c r="AR168" s="118" t="s">
        <v>145</v>
      </c>
      <c r="AT168" s="125" t="s">
        <v>74</v>
      </c>
      <c r="AU168" s="125" t="s">
        <v>83</v>
      </c>
      <c r="AY168" s="118" t="s">
        <v>127</v>
      </c>
      <c r="BK168" s="126">
        <f>SUM(BK169:BK206)</f>
        <v>0</v>
      </c>
    </row>
    <row r="169" spans="2:65" s="1" customFormat="1" ht="24.15" customHeight="1">
      <c r="B169" s="28"/>
      <c r="C169" s="129" t="s">
        <v>228</v>
      </c>
      <c r="D169" s="129" t="s">
        <v>130</v>
      </c>
      <c r="E169" s="130" t="s">
        <v>560</v>
      </c>
      <c r="F169" s="131" t="s">
        <v>561</v>
      </c>
      <c r="G169" s="132" t="s">
        <v>241</v>
      </c>
      <c r="H169" s="133">
        <v>1</v>
      </c>
      <c r="I169" s="134"/>
      <c r="J169" s="135">
        <f>ROUND(I169*H169,2)</f>
        <v>0</v>
      </c>
      <c r="K169" s="136"/>
      <c r="L169" s="28"/>
      <c r="M169" s="137" t="s">
        <v>1</v>
      </c>
      <c r="N169" s="138" t="s">
        <v>40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219</v>
      </c>
      <c r="AT169" s="141" t="s">
        <v>130</v>
      </c>
      <c r="AU169" s="141" t="s">
        <v>85</v>
      </c>
      <c r="AY169" s="13" t="s">
        <v>127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3" t="s">
        <v>83</v>
      </c>
      <c r="BK169" s="142">
        <f>ROUND(I169*H169,2)</f>
        <v>0</v>
      </c>
      <c r="BL169" s="13" t="s">
        <v>219</v>
      </c>
      <c r="BM169" s="141" t="s">
        <v>562</v>
      </c>
    </row>
    <row r="170" spans="2:65" s="1" customFormat="1" ht="19.2">
      <c r="B170" s="28"/>
      <c r="D170" s="143" t="s">
        <v>135</v>
      </c>
      <c r="F170" s="144" t="s">
        <v>563</v>
      </c>
      <c r="I170" s="145"/>
      <c r="L170" s="28"/>
      <c r="M170" s="146"/>
      <c r="T170" s="52"/>
      <c r="AT170" s="13" t="s">
        <v>135</v>
      </c>
      <c r="AU170" s="13" t="s">
        <v>85</v>
      </c>
    </row>
    <row r="171" spans="2:65" s="1" customFormat="1" ht="16.5" customHeight="1">
      <c r="B171" s="28"/>
      <c r="C171" s="147" t="s">
        <v>232</v>
      </c>
      <c r="D171" s="147" t="s">
        <v>152</v>
      </c>
      <c r="E171" s="148" t="s">
        <v>564</v>
      </c>
      <c r="F171" s="149" t="s">
        <v>565</v>
      </c>
      <c r="G171" s="150" t="s">
        <v>224</v>
      </c>
      <c r="H171" s="151">
        <v>1</v>
      </c>
      <c r="I171" s="152"/>
      <c r="J171" s="153">
        <f>ROUND(I171*H171,2)</f>
        <v>0</v>
      </c>
      <c r="K171" s="154"/>
      <c r="L171" s="155"/>
      <c r="M171" s="156" t="s">
        <v>1</v>
      </c>
      <c r="N171" s="157" t="s">
        <v>40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225</v>
      </c>
      <c r="AT171" s="141" t="s">
        <v>152</v>
      </c>
      <c r="AU171" s="141" t="s">
        <v>85</v>
      </c>
      <c r="AY171" s="13" t="s">
        <v>127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3" t="s">
        <v>83</v>
      </c>
      <c r="BK171" s="142">
        <f>ROUND(I171*H171,2)</f>
        <v>0</v>
      </c>
      <c r="BL171" s="13" t="s">
        <v>219</v>
      </c>
      <c r="BM171" s="141" t="s">
        <v>566</v>
      </c>
    </row>
    <row r="172" spans="2:65" s="1" customFormat="1">
      <c r="B172" s="28"/>
      <c r="D172" s="143" t="s">
        <v>135</v>
      </c>
      <c r="F172" s="144" t="s">
        <v>567</v>
      </c>
      <c r="I172" s="145"/>
      <c r="L172" s="28"/>
      <c r="M172" s="146"/>
      <c r="T172" s="52"/>
      <c r="AT172" s="13" t="s">
        <v>135</v>
      </c>
      <c r="AU172" s="13" t="s">
        <v>85</v>
      </c>
    </row>
    <row r="173" spans="2:65" s="1" customFormat="1" ht="24.15" customHeight="1">
      <c r="B173" s="28"/>
      <c r="C173" s="129" t="s">
        <v>7</v>
      </c>
      <c r="D173" s="129" t="s">
        <v>130</v>
      </c>
      <c r="E173" s="130" t="s">
        <v>568</v>
      </c>
      <c r="F173" s="131" t="s">
        <v>569</v>
      </c>
      <c r="G173" s="132" t="s">
        <v>241</v>
      </c>
      <c r="H173" s="133">
        <v>1</v>
      </c>
      <c r="I173" s="134"/>
      <c r="J173" s="135">
        <f>ROUND(I173*H173,2)</f>
        <v>0</v>
      </c>
      <c r="K173" s="136"/>
      <c r="L173" s="28"/>
      <c r="M173" s="137" t="s">
        <v>1</v>
      </c>
      <c r="N173" s="138" t="s">
        <v>40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219</v>
      </c>
      <c r="AT173" s="141" t="s">
        <v>130</v>
      </c>
      <c r="AU173" s="141" t="s">
        <v>85</v>
      </c>
      <c r="AY173" s="13" t="s">
        <v>127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3" t="s">
        <v>83</v>
      </c>
      <c r="BK173" s="142">
        <f>ROUND(I173*H173,2)</f>
        <v>0</v>
      </c>
      <c r="BL173" s="13" t="s">
        <v>219</v>
      </c>
      <c r="BM173" s="141" t="s">
        <v>570</v>
      </c>
    </row>
    <row r="174" spans="2:65" s="1" customFormat="1" ht="19.2">
      <c r="B174" s="28"/>
      <c r="D174" s="143" t="s">
        <v>135</v>
      </c>
      <c r="F174" s="144" t="s">
        <v>563</v>
      </c>
      <c r="I174" s="145"/>
      <c r="L174" s="28"/>
      <c r="M174" s="146"/>
      <c r="T174" s="52"/>
      <c r="AT174" s="13" t="s">
        <v>135</v>
      </c>
      <c r="AU174" s="13" t="s">
        <v>85</v>
      </c>
    </row>
    <row r="175" spans="2:65" s="1" customFormat="1" ht="24.15" customHeight="1">
      <c r="B175" s="28"/>
      <c r="C175" s="129" t="s">
        <v>244</v>
      </c>
      <c r="D175" s="129" t="s">
        <v>130</v>
      </c>
      <c r="E175" s="130" t="s">
        <v>571</v>
      </c>
      <c r="F175" s="131" t="s">
        <v>572</v>
      </c>
      <c r="G175" s="132" t="s">
        <v>241</v>
      </c>
      <c r="H175" s="133">
        <v>2</v>
      </c>
      <c r="I175" s="134"/>
      <c r="J175" s="135">
        <f>ROUND(I175*H175,2)</f>
        <v>0</v>
      </c>
      <c r="K175" s="136"/>
      <c r="L175" s="28"/>
      <c r="M175" s="137" t="s">
        <v>1</v>
      </c>
      <c r="N175" s="138" t="s">
        <v>40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219</v>
      </c>
      <c r="AT175" s="141" t="s">
        <v>130</v>
      </c>
      <c r="AU175" s="141" t="s">
        <v>85</v>
      </c>
      <c r="AY175" s="13" t="s">
        <v>127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3" t="s">
        <v>83</v>
      </c>
      <c r="BK175" s="142">
        <f>ROUND(I175*H175,2)</f>
        <v>0</v>
      </c>
      <c r="BL175" s="13" t="s">
        <v>219</v>
      </c>
      <c r="BM175" s="141" t="s">
        <v>573</v>
      </c>
    </row>
    <row r="176" spans="2:65" s="1" customFormat="1" ht="19.2">
      <c r="B176" s="28"/>
      <c r="D176" s="143" t="s">
        <v>135</v>
      </c>
      <c r="F176" s="144" t="s">
        <v>574</v>
      </c>
      <c r="I176" s="145"/>
      <c r="L176" s="28"/>
      <c r="M176" s="146"/>
      <c r="T176" s="52"/>
      <c r="AT176" s="13" t="s">
        <v>135</v>
      </c>
      <c r="AU176" s="13" t="s">
        <v>85</v>
      </c>
    </row>
    <row r="177" spans="2:65" s="1" customFormat="1" ht="16.5" customHeight="1">
      <c r="B177" s="28"/>
      <c r="C177" s="147" t="s">
        <v>250</v>
      </c>
      <c r="D177" s="147" t="s">
        <v>152</v>
      </c>
      <c r="E177" s="148" t="s">
        <v>575</v>
      </c>
      <c r="F177" s="149" t="s">
        <v>576</v>
      </c>
      <c r="G177" s="150" t="s">
        <v>224</v>
      </c>
      <c r="H177" s="151">
        <v>1</v>
      </c>
      <c r="I177" s="152"/>
      <c r="J177" s="153">
        <f>ROUND(I177*H177,2)</f>
        <v>0</v>
      </c>
      <c r="K177" s="154"/>
      <c r="L177" s="155"/>
      <c r="M177" s="156" t="s">
        <v>1</v>
      </c>
      <c r="N177" s="157" t="s">
        <v>40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225</v>
      </c>
      <c r="AT177" s="141" t="s">
        <v>152</v>
      </c>
      <c r="AU177" s="141" t="s">
        <v>85</v>
      </c>
      <c r="AY177" s="13" t="s">
        <v>127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3" t="s">
        <v>83</v>
      </c>
      <c r="BK177" s="142">
        <f>ROUND(I177*H177,2)</f>
        <v>0</v>
      </c>
      <c r="BL177" s="13" t="s">
        <v>219</v>
      </c>
      <c r="BM177" s="141" t="s">
        <v>577</v>
      </c>
    </row>
    <row r="178" spans="2:65" s="1" customFormat="1">
      <c r="B178" s="28"/>
      <c r="D178" s="143" t="s">
        <v>135</v>
      </c>
      <c r="F178" s="144" t="s">
        <v>576</v>
      </c>
      <c r="I178" s="145"/>
      <c r="L178" s="28"/>
      <c r="M178" s="146"/>
      <c r="T178" s="52"/>
      <c r="AT178" s="13" t="s">
        <v>135</v>
      </c>
      <c r="AU178" s="13" t="s">
        <v>85</v>
      </c>
    </row>
    <row r="179" spans="2:65" s="1" customFormat="1" ht="16.5" customHeight="1">
      <c r="B179" s="28"/>
      <c r="C179" s="147" t="s">
        <v>255</v>
      </c>
      <c r="D179" s="147" t="s">
        <v>152</v>
      </c>
      <c r="E179" s="148" t="s">
        <v>578</v>
      </c>
      <c r="F179" s="149" t="s">
        <v>579</v>
      </c>
      <c r="G179" s="150" t="s">
        <v>224</v>
      </c>
      <c r="H179" s="151">
        <v>1</v>
      </c>
      <c r="I179" s="152"/>
      <c r="J179" s="153">
        <f>ROUND(I179*H179,2)</f>
        <v>0</v>
      </c>
      <c r="K179" s="154"/>
      <c r="L179" s="155"/>
      <c r="M179" s="156" t="s">
        <v>1</v>
      </c>
      <c r="N179" s="157" t="s">
        <v>40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225</v>
      </c>
      <c r="AT179" s="141" t="s">
        <v>152</v>
      </c>
      <c r="AU179" s="141" t="s">
        <v>85</v>
      </c>
      <c r="AY179" s="13" t="s">
        <v>127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3" t="s">
        <v>83</v>
      </c>
      <c r="BK179" s="142">
        <f>ROUND(I179*H179,2)</f>
        <v>0</v>
      </c>
      <c r="BL179" s="13" t="s">
        <v>219</v>
      </c>
      <c r="BM179" s="141" t="s">
        <v>580</v>
      </c>
    </row>
    <row r="180" spans="2:65" s="1" customFormat="1">
      <c r="B180" s="28"/>
      <c r="D180" s="143" t="s">
        <v>135</v>
      </c>
      <c r="F180" s="144" t="s">
        <v>579</v>
      </c>
      <c r="I180" s="145"/>
      <c r="L180" s="28"/>
      <c r="M180" s="146"/>
      <c r="T180" s="52"/>
      <c r="AT180" s="13" t="s">
        <v>135</v>
      </c>
      <c r="AU180" s="13" t="s">
        <v>85</v>
      </c>
    </row>
    <row r="181" spans="2:65" s="1" customFormat="1" ht="24.15" customHeight="1">
      <c r="B181" s="28"/>
      <c r="C181" s="129" t="s">
        <v>260</v>
      </c>
      <c r="D181" s="129" t="s">
        <v>130</v>
      </c>
      <c r="E181" s="130" t="s">
        <v>581</v>
      </c>
      <c r="F181" s="131" t="s">
        <v>582</v>
      </c>
      <c r="G181" s="132" t="s">
        <v>241</v>
      </c>
      <c r="H181" s="133">
        <v>2</v>
      </c>
      <c r="I181" s="134"/>
      <c r="J181" s="135">
        <f>ROUND(I181*H181,2)</f>
        <v>0</v>
      </c>
      <c r="K181" s="136"/>
      <c r="L181" s="28"/>
      <c r="M181" s="137" t="s">
        <v>1</v>
      </c>
      <c r="N181" s="138" t="s">
        <v>40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219</v>
      </c>
      <c r="AT181" s="141" t="s">
        <v>130</v>
      </c>
      <c r="AU181" s="141" t="s">
        <v>85</v>
      </c>
      <c r="AY181" s="13" t="s">
        <v>127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3" t="s">
        <v>83</v>
      </c>
      <c r="BK181" s="142">
        <f>ROUND(I181*H181,2)</f>
        <v>0</v>
      </c>
      <c r="BL181" s="13" t="s">
        <v>219</v>
      </c>
      <c r="BM181" s="141" t="s">
        <v>583</v>
      </c>
    </row>
    <row r="182" spans="2:65" s="1" customFormat="1" ht="19.2">
      <c r="B182" s="28"/>
      <c r="D182" s="143" t="s">
        <v>135</v>
      </c>
      <c r="F182" s="144" t="s">
        <v>574</v>
      </c>
      <c r="I182" s="145"/>
      <c r="L182" s="28"/>
      <c r="M182" s="146"/>
      <c r="T182" s="52"/>
      <c r="AT182" s="13" t="s">
        <v>135</v>
      </c>
      <c r="AU182" s="13" t="s">
        <v>85</v>
      </c>
    </row>
    <row r="183" spans="2:65" s="1" customFormat="1" ht="37.950000000000003" customHeight="1">
      <c r="B183" s="28"/>
      <c r="C183" s="129" t="s">
        <v>265</v>
      </c>
      <c r="D183" s="129" t="s">
        <v>130</v>
      </c>
      <c r="E183" s="130" t="s">
        <v>584</v>
      </c>
      <c r="F183" s="131" t="s">
        <v>585</v>
      </c>
      <c r="G183" s="132" t="s">
        <v>148</v>
      </c>
      <c r="H183" s="133">
        <v>100</v>
      </c>
      <c r="I183" s="134"/>
      <c r="J183" s="135">
        <f>ROUND(I183*H183,2)</f>
        <v>0</v>
      </c>
      <c r="K183" s="136"/>
      <c r="L183" s="28"/>
      <c r="M183" s="137" t="s">
        <v>1</v>
      </c>
      <c r="N183" s="138" t="s">
        <v>40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219</v>
      </c>
      <c r="AT183" s="141" t="s">
        <v>130</v>
      </c>
      <c r="AU183" s="141" t="s">
        <v>85</v>
      </c>
      <c r="AY183" s="13" t="s">
        <v>127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3" t="s">
        <v>83</v>
      </c>
      <c r="BK183" s="142">
        <f>ROUND(I183*H183,2)</f>
        <v>0</v>
      </c>
      <c r="BL183" s="13" t="s">
        <v>219</v>
      </c>
      <c r="BM183" s="141" t="s">
        <v>586</v>
      </c>
    </row>
    <row r="184" spans="2:65" s="1" customFormat="1" ht="28.8">
      <c r="B184" s="28"/>
      <c r="D184" s="143" t="s">
        <v>135</v>
      </c>
      <c r="F184" s="144" t="s">
        <v>587</v>
      </c>
      <c r="I184" s="145"/>
      <c r="L184" s="28"/>
      <c r="M184" s="146"/>
      <c r="T184" s="52"/>
      <c r="AT184" s="13" t="s">
        <v>135</v>
      </c>
      <c r="AU184" s="13" t="s">
        <v>85</v>
      </c>
    </row>
    <row r="185" spans="2:65" s="1" customFormat="1" ht="16.5" customHeight="1">
      <c r="B185" s="28"/>
      <c r="C185" s="147" t="s">
        <v>270</v>
      </c>
      <c r="D185" s="147" t="s">
        <v>152</v>
      </c>
      <c r="E185" s="148" t="s">
        <v>153</v>
      </c>
      <c r="F185" s="149" t="s">
        <v>154</v>
      </c>
      <c r="G185" s="150" t="s">
        <v>155</v>
      </c>
      <c r="H185" s="151">
        <v>100</v>
      </c>
      <c r="I185" s="152"/>
      <c r="J185" s="153">
        <f>ROUND(I185*H185,2)</f>
        <v>0</v>
      </c>
      <c r="K185" s="154"/>
      <c r="L185" s="155"/>
      <c r="M185" s="156" t="s">
        <v>1</v>
      </c>
      <c r="N185" s="157" t="s">
        <v>40</v>
      </c>
      <c r="P185" s="139">
        <f>O185*H185</f>
        <v>0</v>
      </c>
      <c r="Q185" s="139">
        <v>1E-3</v>
      </c>
      <c r="R185" s="139">
        <f>Q185*H185</f>
        <v>0.1</v>
      </c>
      <c r="S185" s="139">
        <v>0</v>
      </c>
      <c r="T185" s="140">
        <f>S185*H185</f>
        <v>0</v>
      </c>
      <c r="AR185" s="141" t="s">
        <v>317</v>
      </c>
      <c r="AT185" s="141" t="s">
        <v>152</v>
      </c>
      <c r="AU185" s="141" t="s">
        <v>85</v>
      </c>
      <c r="AY185" s="13" t="s">
        <v>127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3" t="s">
        <v>83</v>
      </c>
      <c r="BK185" s="142">
        <f>ROUND(I185*H185,2)</f>
        <v>0</v>
      </c>
      <c r="BL185" s="13" t="s">
        <v>317</v>
      </c>
      <c r="BM185" s="141" t="s">
        <v>588</v>
      </c>
    </row>
    <row r="186" spans="2:65" s="1" customFormat="1">
      <c r="B186" s="28"/>
      <c r="D186" s="143" t="s">
        <v>135</v>
      </c>
      <c r="F186" s="144" t="s">
        <v>154</v>
      </c>
      <c r="I186" s="145"/>
      <c r="L186" s="28"/>
      <c r="M186" s="146"/>
      <c r="T186" s="52"/>
      <c r="AT186" s="13" t="s">
        <v>135</v>
      </c>
      <c r="AU186" s="13" t="s">
        <v>85</v>
      </c>
    </row>
    <row r="187" spans="2:65" s="1" customFormat="1" ht="21.75" customHeight="1">
      <c r="B187" s="28"/>
      <c r="C187" s="147" t="s">
        <v>275</v>
      </c>
      <c r="D187" s="147" t="s">
        <v>152</v>
      </c>
      <c r="E187" s="148" t="s">
        <v>589</v>
      </c>
      <c r="F187" s="149" t="s">
        <v>590</v>
      </c>
      <c r="G187" s="150" t="s">
        <v>169</v>
      </c>
      <c r="H187" s="151">
        <v>6</v>
      </c>
      <c r="I187" s="152"/>
      <c r="J187" s="153">
        <f>ROUND(I187*H187,2)</f>
        <v>0</v>
      </c>
      <c r="K187" s="154"/>
      <c r="L187" s="155"/>
      <c r="M187" s="156" t="s">
        <v>1</v>
      </c>
      <c r="N187" s="157" t="s">
        <v>40</v>
      </c>
      <c r="P187" s="139">
        <f>O187*H187</f>
        <v>0</v>
      </c>
      <c r="Q187" s="139">
        <v>2.4000000000000001E-4</v>
      </c>
      <c r="R187" s="139">
        <f>Q187*H187</f>
        <v>1.4400000000000001E-3</v>
      </c>
      <c r="S187" s="139">
        <v>0</v>
      </c>
      <c r="T187" s="140">
        <f>S187*H187</f>
        <v>0</v>
      </c>
      <c r="AR187" s="141" t="s">
        <v>317</v>
      </c>
      <c r="AT187" s="141" t="s">
        <v>152</v>
      </c>
      <c r="AU187" s="141" t="s">
        <v>85</v>
      </c>
      <c r="AY187" s="13" t="s">
        <v>127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3" t="s">
        <v>83</v>
      </c>
      <c r="BK187" s="142">
        <f>ROUND(I187*H187,2)</f>
        <v>0</v>
      </c>
      <c r="BL187" s="13" t="s">
        <v>317</v>
      </c>
      <c r="BM187" s="141" t="s">
        <v>591</v>
      </c>
    </row>
    <row r="188" spans="2:65" s="1" customFormat="1">
      <c r="B188" s="28"/>
      <c r="D188" s="143" t="s">
        <v>135</v>
      </c>
      <c r="F188" s="144" t="s">
        <v>590</v>
      </c>
      <c r="I188" s="145"/>
      <c r="L188" s="28"/>
      <c r="M188" s="146"/>
      <c r="T188" s="52"/>
      <c r="AT188" s="13" t="s">
        <v>135</v>
      </c>
      <c r="AU188" s="13" t="s">
        <v>85</v>
      </c>
    </row>
    <row r="189" spans="2:65" s="1" customFormat="1" ht="16.5" customHeight="1">
      <c r="B189" s="28"/>
      <c r="C189" s="147" t="s">
        <v>280</v>
      </c>
      <c r="D189" s="147" t="s">
        <v>152</v>
      </c>
      <c r="E189" s="148" t="s">
        <v>592</v>
      </c>
      <c r="F189" s="149" t="s">
        <v>593</v>
      </c>
      <c r="G189" s="150" t="s">
        <v>169</v>
      </c>
      <c r="H189" s="151">
        <v>6</v>
      </c>
      <c r="I189" s="152"/>
      <c r="J189" s="153">
        <f>ROUND(I189*H189,2)</f>
        <v>0</v>
      </c>
      <c r="K189" s="154"/>
      <c r="L189" s="155"/>
      <c r="M189" s="156" t="s">
        <v>1</v>
      </c>
      <c r="N189" s="157" t="s">
        <v>40</v>
      </c>
      <c r="P189" s="139">
        <f>O189*H189</f>
        <v>0</v>
      </c>
      <c r="Q189" s="139">
        <v>1E-4</v>
      </c>
      <c r="R189" s="139">
        <f>Q189*H189</f>
        <v>6.0000000000000006E-4</v>
      </c>
      <c r="S189" s="139">
        <v>0</v>
      </c>
      <c r="T189" s="140">
        <f>S189*H189</f>
        <v>0</v>
      </c>
      <c r="AR189" s="141" t="s">
        <v>317</v>
      </c>
      <c r="AT189" s="141" t="s">
        <v>152</v>
      </c>
      <c r="AU189" s="141" t="s">
        <v>85</v>
      </c>
      <c r="AY189" s="13" t="s">
        <v>127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3" t="s">
        <v>83</v>
      </c>
      <c r="BK189" s="142">
        <f>ROUND(I189*H189,2)</f>
        <v>0</v>
      </c>
      <c r="BL189" s="13" t="s">
        <v>317</v>
      </c>
      <c r="BM189" s="141" t="s">
        <v>594</v>
      </c>
    </row>
    <row r="190" spans="2:65" s="1" customFormat="1">
      <c r="B190" s="28"/>
      <c r="D190" s="143" t="s">
        <v>135</v>
      </c>
      <c r="F190" s="144" t="s">
        <v>593</v>
      </c>
      <c r="I190" s="145"/>
      <c r="L190" s="28"/>
      <c r="M190" s="146"/>
      <c r="T190" s="52"/>
      <c r="AT190" s="13" t="s">
        <v>135</v>
      </c>
      <c r="AU190" s="13" t="s">
        <v>85</v>
      </c>
    </row>
    <row r="191" spans="2:65" s="1" customFormat="1" ht="33" customHeight="1">
      <c r="B191" s="28"/>
      <c r="C191" s="129" t="s">
        <v>285</v>
      </c>
      <c r="D191" s="129" t="s">
        <v>130</v>
      </c>
      <c r="E191" s="130" t="s">
        <v>595</v>
      </c>
      <c r="F191" s="131" t="s">
        <v>596</v>
      </c>
      <c r="G191" s="132" t="s">
        <v>148</v>
      </c>
      <c r="H191" s="133">
        <v>6</v>
      </c>
      <c r="I191" s="134"/>
      <c r="J191" s="135">
        <f>ROUND(I191*H191,2)</f>
        <v>0</v>
      </c>
      <c r="K191" s="136"/>
      <c r="L191" s="28"/>
      <c r="M191" s="137" t="s">
        <v>1</v>
      </c>
      <c r="N191" s="138" t="s">
        <v>40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219</v>
      </c>
      <c r="AT191" s="141" t="s">
        <v>130</v>
      </c>
      <c r="AU191" s="141" t="s">
        <v>85</v>
      </c>
      <c r="AY191" s="13" t="s">
        <v>127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3" t="s">
        <v>83</v>
      </c>
      <c r="BK191" s="142">
        <f>ROUND(I191*H191,2)</f>
        <v>0</v>
      </c>
      <c r="BL191" s="13" t="s">
        <v>219</v>
      </c>
      <c r="BM191" s="141" t="s">
        <v>597</v>
      </c>
    </row>
    <row r="192" spans="2:65" s="1" customFormat="1" ht="28.8">
      <c r="B192" s="28"/>
      <c r="D192" s="143" t="s">
        <v>135</v>
      </c>
      <c r="F192" s="144" t="s">
        <v>598</v>
      </c>
      <c r="I192" s="145"/>
      <c r="L192" s="28"/>
      <c r="M192" s="146"/>
      <c r="T192" s="52"/>
      <c r="AT192" s="13" t="s">
        <v>135</v>
      </c>
      <c r="AU192" s="13" t="s">
        <v>85</v>
      </c>
    </row>
    <row r="193" spans="2:65" s="1" customFormat="1" ht="16.5" customHeight="1">
      <c r="B193" s="28"/>
      <c r="C193" s="147" t="s">
        <v>290</v>
      </c>
      <c r="D193" s="147" t="s">
        <v>152</v>
      </c>
      <c r="E193" s="148" t="s">
        <v>163</v>
      </c>
      <c r="F193" s="149" t="s">
        <v>164</v>
      </c>
      <c r="G193" s="150" t="s">
        <v>155</v>
      </c>
      <c r="H193" s="151">
        <v>6</v>
      </c>
      <c r="I193" s="152"/>
      <c r="J193" s="153">
        <f>ROUND(I193*H193,2)</f>
        <v>0</v>
      </c>
      <c r="K193" s="154"/>
      <c r="L193" s="155"/>
      <c r="M193" s="156" t="s">
        <v>1</v>
      </c>
      <c r="N193" s="157" t="s">
        <v>40</v>
      </c>
      <c r="P193" s="139">
        <f>O193*H193</f>
        <v>0</v>
      </c>
      <c r="Q193" s="139">
        <v>1E-3</v>
      </c>
      <c r="R193" s="139">
        <f>Q193*H193</f>
        <v>6.0000000000000001E-3</v>
      </c>
      <c r="S193" s="139">
        <v>0</v>
      </c>
      <c r="T193" s="140">
        <f>S193*H193</f>
        <v>0</v>
      </c>
      <c r="AR193" s="141" t="s">
        <v>317</v>
      </c>
      <c r="AT193" s="141" t="s">
        <v>152</v>
      </c>
      <c r="AU193" s="141" t="s">
        <v>85</v>
      </c>
      <c r="AY193" s="13" t="s">
        <v>127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3" t="s">
        <v>83</v>
      </c>
      <c r="BK193" s="142">
        <f>ROUND(I193*H193,2)</f>
        <v>0</v>
      </c>
      <c r="BL193" s="13" t="s">
        <v>317</v>
      </c>
      <c r="BM193" s="141" t="s">
        <v>599</v>
      </c>
    </row>
    <row r="194" spans="2:65" s="1" customFormat="1">
      <c r="B194" s="28"/>
      <c r="D194" s="143" t="s">
        <v>135</v>
      </c>
      <c r="F194" s="144" t="s">
        <v>164</v>
      </c>
      <c r="I194" s="145"/>
      <c r="L194" s="28"/>
      <c r="M194" s="146"/>
      <c r="T194" s="52"/>
      <c r="AT194" s="13" t="s">
        <v>135</v>
      </c>
      <c r="AU194" s="13" t="s">
        <v>85</v>
      </c>
    </row>
    <row r="195" spans="2:65" s="1" customFormat="1" ht="24.15" customHeight="1">
      <c r="B195" s="28"/>
      <c r="C195" s="129" t="s">
        <v>176</v>
      </c>
      <c r="D195" s="129" t="s">
        <v>130</v>
      </c>
      <c r="E195" s="130" t="s">
        <v>600</v>
      </c>
      <c r="F195" s="131" t="s">
        <v>601</v>
      </c>
      <c r="G195" s="132" t="s">
        <v>148</v>
      </c>
      <c r="H195" s="133">
        <v>436</v>
      </c>
      <c r="I195" s="134"/>
      <c r="J195" s="135">
        <f>ROUND(I195*H195,2)</f>
        <v>0</v>
      </c>
      <c r="K195" s="136"/>
      <c r="L195" s="28"/>
      <c r="M195" s="137" t="s">
        <v>1</v>
      </c>
      <c r="N195" s="138" t="s">
        <v>40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219</v>
      </c>
      <c r="AT195" s="141" t="s">
        <v>130</v>
      </c>
      <c r="AU195" s="141" t="s">
        <v>85</v>
      </c>
      <c r="AY195" s="13" t="s">
        <v>127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3" t="s">
        <v>83</v>
      </c>
      <c r="BK195" s="142">
        <f>ROUND(I195*H195,2)</f>
        <v>0</v>
      </c>
      <c r="BL195" s="13" t="s">
        <v>219</v>
      </c>
      <c r="BM195" s="141" t="s">
        <v>602</v>
      </c>
    </row>
    <row r="196" spans="2:65" s="1" customFormat="1" ht="28.8">
      <c r="B196" s="28"/>
      <c r="D196" s="143" t="s">
        <v>135</v>
      </c>
      <c r="F196" s="144" t="s">
        <v>603</v>
      </c>
      <c r="I196" s="145"/>
      <c r="L196" s="28"/>
      <c r="M196" s="146"/>
      <c r="T196" s="52"/>
      <c r="AT196" s="13" t="s">
        <v>135</v>
      </c>
      <c r="AU196" s="13" t="s">
        <v>85</v>
      </c>
    </row>
    <row r="197" spans="2:65" s="1" customFormat="1" ht="16.5" customHeight="1">
      <c r="B197" s="28"/>
      <c r="C197" s="147" t="s">
        <v>299</v>
      </c>
      <c r="D197" s="147" t="s">
        <v>152</v>
      </c>
      <c r="E197" s="148" t="s">
        <v>604</v>
      </c>
      <c r="F197" s="149" t="s">
        <v>605</v>
      </c>
      <c r="G197" s="150" t="s">
        <v>450</v>
      </c>
      <c r="H197" s="151">
        <v>0.45700000000000002</v>
      </c>
      <c r="I197" s="152"/>
      <c r="J197" s="153">
        <f>ROUND(I197*H197,2)</f>
        <v>0</v>
      </c>
      <c r="K197" s="154"/>
      <c r="L197" s="155"/>
      <c r="M197" s="156" t="s">
        <v>1</v>
      </c>
      <c r="N197" s="157" t="s">
        <v>40</v>
      </c>
      <c r="P197" s="139">
        <f>O197*H197</f>
        <v>0</v>
      </c>
      <c r="Q197" s="139">
        <v>2.1</v>
      </c>
      <c r="R197" s="139">
        <f>Q197*H197</f>
        <v>0.95970000000000011</v>
      </c>
      <c r="S197" s="139">
        <v>0</v>
      </c>
      <c r="T197" s="140">
        <f>S197*H197</f>
        <v>0</v>
      </c>
      <c r="AR197" s="141" t="s">
        <v>317</v>
      </c>
      <c r="AT197" s="141" t="s">
        <v>152</v>
      </c>
      <c r="AU197" s="141" t="s">
        <v>85</v>
      </c>
      <c r="AY197" s="13" t="s">
        <v>127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3" t="s">
        <v>83</v>
      </c>
      <c r="BK197" s="142">
        <f>ROUND(I197*H197,2)</f>
        <v>0</v>
      </c>
      <c r="BL197" s="13" t="s">
        <v>317</v>
      </c>
      <c r="BM197" s="141" t="s">
        <v>606</v>
      </c>
    </row>
    <row r="198" spans="2:65" s="1" customFormat="1">
      <c r="B198" s="28"/>
      <c r="D198" s="143" t="s">
        <v>135</v>
      </c>
      <c r="F198" s="144" t="s">
        <v>605</v>
      </c>
      <c r="I198" s="145"/>
      <c r="L198" s="28"/>
      <c r="M198" s="146"/>
      <c r="T198" s="52"/>
      <c r="AT198" s="13" t="s">
        <v>135</v>
      </c>
      <c r="AU198" s="13" t="s">
        <v>85</v>
      </c>
    </row>
    <row r="199" spans="2:65" s="1" customFormat="1" ht="24.15" customHeight="1">
      <c r="B199" s="28"/>
      <c r="C199" s="129" t="s">
        <v>304</v>
      </c>
      <c r="D199" s="129" t="s">
        <v>130</v>
      </c>
      <c r="E199" s="130" t="s">
        <v>607</v>
      </c>
      <c r="F199" s="131" t="s">
        <v>608</v>
      </c>
      <c r="G199" s="132" t="s">
        <v>148</v>
      </c>
      <c r="H199" s="133">
        <v>256</v>
      </c>
      <c r="I199" s="134"/>
      <c r="J199" s="135">
        <f>ROUND(I199*H199,2)</f>
        <v>0</v>
      </c>
      <c r="K199" s="136"/>
      <c r="L199" s="28"/>
      <c r="M199" s="137" t="s">
        <v>1</v>
      </c>
      <c r="N199" s="138" t="s">
        <v>40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219</v>
      </c>
      <c r="AT199" s="141" t="s">
        <v>130</v>
      </c>
      <c r="AU199" s="141" t="s">
        <v>85</v>
      </c>
      <c r="AY199" s="13" t="s">
        <v>127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3" t="s">
        <v>83</v>
      </c>
      <c r="BK199" s="142">
        <f>ROUND(I199*H199,2)</f>
        <v>0</v>
      </c>
      <c r="BL199" s="13" t="s">
        <v>219</v>
      </c>
      <c r="BM199" s="141" t="s">
        <v>609</v>
      </c>
    </row>
    <row r="200" spans="2:65" s="1" customFormat="1" ht="28.8">
      <c r="B200" s="28"/>
      <c r="D200" s="143" t="s">
        <v>135</v>
      </c>
      <c r="F200" s="144" t="s">
        <v>610</v>
      </c>
      <c r="I200" s="145"/>
      <c r="L200" s="28"/>
      <c r="M200" s="146"/>
      <c r="T200" s="52"/>
      <c r="AT200" s="13" t="s">
        <v>135</v>
      </c>
      <c r="AU200" s="13" t="s">
        <v>85</v>
      </c>
    </row>
    <row r="201" spans="2:65" s="1" customFormat="1" ht="16.5" customHeight="1">
      <c r="B201" s="28"/>
      <c r="C201" s="147" t="s">
        <v>309</v>
      </c>
      <c r="D201" s="147" t="s">
        <v>152</v>
      </c>
      <c r="E201" s="148" t="s">
        <v>611</v>
      </c>
      <c r="F201" s="149" t="s">
        <v>612</v>
      </c>
      <c r="G201" s="150" t="s">
        <v>450</v>
      </c>
      <c r="H201" s="151">
        <v>0.26900000000000002</v>
      </c>
      <c r="I201" s="152"/>
      <c r="J201" s="153">
        <f>ROUND(I201*H201,2)</f>
        <v>0</v>
      </c>
      <c r="K201" s="154"/>
      <c r="L201" s="155"/>
      <c r="M201" s="156" t="s">
        <v>1</v>
      </c>
      <c r="N201" s="157" t="s">
        <v>40</v>
      </c>
      <c r="P201" s="139">
        <f>O201*H201</f>
        <v>0</v>
      </c>
      <c r="Q201" s="139">
        <v>3.7</v>
      </c>
      <c r="R201" s="139">
        <f>Q201*H201</f>
        <v>0.99530000000000007</v>
      </c>
      <c r="S201" s="139">
        <v>0</v>
      </c>
      <c r="T201" s="140">
        <f>S201*H201</f>
        <v>0</v>
      </c>
      <c r="AR201" s="141" t="s">
        <v>317</v>
      </c>
      <c r="AT201" s="141" t="s">
        <v>152</v>
      </c>
      <c r="AU201" s="141" t="s">
        <v>85</v>
      </c>
      <c r="AY201" s="13" t="s">
        <v>127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3" t="s">
        <v>83</v>
      </c>
      <c r="BK201" s="142">
        <f>ROUND(I201*H201,2)</f>
        <v>0</v>
      </c>
      <c r="BL201" s="13" t="s">
        <v>317</v>
      </c>
      <c r="BM201" s="141" t="s">
        <v>613</v>
      </c>
    </row>
    <row r="202" spans="2:65" s="1" customFormat="1">
      <c r="B202" s="28"/>
      <c r="D202" s="143" t="s">
        <v>135</v>
      </c>
      <c r="F202" s="144" t="s">
        <v>612</v>
      </c>
      <c r="I202" s="145"/>
      <c r="L202" s="28"/>
      <c r="M202" s="146"/>
      <c r="T202" s="52"/>
      <c r="AT202" s="13" t="s">
        <v>135</v>
      </c>
      <c r="AU202" s="13" t="s">
        <v>85</v>
      </c>
    </row>
    <row r="203" spans="2:65" s="1" customFormat="1" ht="24.15" customHeight="1">
      <c r="B203" s="28"/>
      <c r="C203" s="129" t="s">
        <v>314</v>
      </c>
      <c r="D203" s="129" t="s">
        <v>130</v>
      </c>
      <c r="E203" s="130" t="s">
        <v>614</v>
      </c>
      <c r="F203" s="131" t="s">
        <v>615</v>
      </c>
      <c r="G203" s="132" t="s">
        <v>148</v>
      </c>
      <c r="H203" s="133">
        <v>436</v>
      </c>
      <c r="I203" s="134"/>
      <c r="J203" s="135">
        <f>ROUND(I203*H203,2)</f>
        <v>0</v>
      </c>
      <c r="K203" s="136"/>
      <c r="L203" s="28"/>
      <c r="M203" s="137" t="s">
        <v>1</v>
      </c>
      <c r="N203" s="138" t="s">
        <v>40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151</v>
      </c>
      <c r="AT203" s="141" t="s">
        <v>130</v>
      </c>
      <c r="AU203" s="141" t="s">
        <v>85</v>
      </c>
      <c r="AY203" s="13" t="s">
        <v>127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3" t="s">
        <v>83</v>
      </c>
      <c r="BK203" s="142">
        <f>ROUND(I203*H203,2)</f>
        <v>0</v>
      </c>
      <c r="BL203" s="13" t="s">
        <v>151</v>
      </c>
      <c r="BM203" s="141" t="s">
        <v>616</v>
      </c>
    </row>
    <row r="204" spans="2:65" s="1" customFormat="1" ht="28.8">
      <c r="B204" s="28"/>
      <c r="D204" s="143" t="s">
        <v>135</v>
      </c>
      <c r="F204" s="144" t="s">
        <v>617</v>
      </c>
      <c r="I204" s="145"/>
      <c r="L204" s="28"/>
      <c r="M204" s="146"/>
      <c r="T204" s="52"/>
      <c r="AT204" s="13" t="s">
        <v>135</v>
      </c>
      <c r="AU204" s="13" t="s">
        <v>85</v>
      </c>
    </row>
    <row r="205" spans="2:65" s="1" customFormat="1" ht="24.15" customHeight="1">
      <c r="B205" s="28"/>
      <c r="C205" s="129" t="s">
        <v>321</v>
      </c>
      <c r="D205" s="129" t="s">
        <v>130</v>
      </c>
      <c r="E205" s="130" t="s">
        <v>618</v>
      </c>
      <c r="F205" s="131" t="s">
        <v>619</v>
      </c>
      <c r="G205" s="132" t="s">
        <v>148</v>
      </c>
      <c r="H205" s="133">
        <v>256</v>
      </c>
      <c r="I205" s="134"/>
      <c r="J205" s="135">
        <f>ROUND(I205*H205,2)</f>
        <v>0</v>
      </c>
      <c r="K205" s="136"/>
      <c r="L205" s="28"/>
      <c r="M205" s="137" t="s">
        <v>1</v>
      </c>
      <c r="N205" s="138" t="s">
        <v>40</v>
      </c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141" t="s">
        <v>219</v>
      </c>
      <c r="AT205" s="141" t="s">
        <v>130</v>
      </c>
      <c r="AU205" s="141" t="s">
        <v>85</v>
      </c>
      <c r="AY205" s="13" t="s">
        <v>127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3" t="s">
        <v>83</v>
      </c>
      <c r="BK205" s="142">
        <f>ROUND(I205*H205,2)</f>
        <v>0</v>
      </c>
      <c r="BL205" s="13" t="s">
        <v>219</v>
      </c>
      <c r="BM205" s="141" t="s">
        <v>620</v>
      </c>
    </row>
    <row r="206" spans="2:65" s="1" customFormat="1" ht="28.8">
      <c r="B206" s="28"/>
      <c r="D206" s="143" t="s">
        <v>135</v>
      </c>
      <c r="F206" s="144" t="s">
        <v>621</v>
      </c>
      <c r="I206" s="145"/>
      <c r="L206" s="28"/>
      <c r="M206" s="146"/>
      <c r="T206" s="52"/>
      <c r="AT206" s="13" t="s">
        <v>135</v>
      </c>
      <c r="AU206" s="13" t="s">
        <v>85</v>
      </c>
    </row>
    <row r="207" spans="2:65" s="11" customFormat="1" ht="22.95" customHeight="1">
      <c r="B207" s="117"/>
      <c r="D207" s="118" t="s">
        <v>74</v>
      </c>
      <c r="E207" s="127" t="s">
        <v>237</v>
      </c>
      <c r="F207" s="127" t="s">
        <v>238</v>
      </c>
      <c r="I207" s="120"/>
      <c r="J207" s="128">
        <f>BK207</f>
        <v>0</v>
      </c>
      <c r="L207" s="117"/>
      <c r="M207" s="122"/>
      <c r="P207" s="123">
        <f>SUM(P208:P303)</f>
        <v>0</v>
      </c>
      <c r="R207" s="123">
        <f>SUM(R208:R303)</f>
        <v>4.236567</v>
      </c>
      <c r="T207" s="124">
        <f>SUM(T208:T303)</f>
        <v>0</v>
      </c>
      <c r="AR207" s="118" t="s">
        <v>145</v>
      </c>
      <c r="AT207" s="125" t="s">
        <v>74</v>
      </c>
      <c r="AU207" s="125" t="s">
        <v>83</v>
      </c>
      <c r="AY207" s="118" t="s">
        <v>127</v>
      </c>
      <c r="BK207" s="126">
        <f>SUM(BK208:BK303)</f>
        <v>0</v>
      </c>
    </row>
    <row r="208" spans="2:65" s="1" customFormat="1" ht="21.75" customHeight="1">
      <c r="B208" s="28"/>
      <c r="C208" s="129" t="s">
        <v>328</v>
      </c>
      <c r="D208" s="129" t="s">
        <v>130</v>
      </c>
      <c r="E208" s="130" t="s">
        <v>457</v>
      </c>
      <c r="F208" s="131" t="s">
        <v>458</v>
      </c>
      <c r="G208" s="132" t="s">
        <v>450</v>
      </c>
      <c r="H208" s="133">
        <v>0.23</v>
      </c>
      <c r="I208" s="134"/>
      <c r="J208" s="135">
        <f>ROUND(I208*H208,2)</f>
        <v>0</v>
      </c>
      <c r="K208" s="136"/>
      <c r="L208" s="28"/>
      <c r="M208" s="137" t="s">
        <v>1</v>
      </c>
      <c r="N208" s="138" t="s">
        <v>40</v>
      </c>
      <c r="P208" s="139">
        <f>O208*H208</f>
        <v>0</v>
      </c>
      <c r="Q208" s="139">
        <v>9.9000000000000008E-3</v>
      </c>
      <c r="R208" s="139">
        <f>Q208*H208</f>
        <v>2.2770000000000004E-3</v>
      </c>
      <c r="S208" s="139">
        <v>0</v>
      </c>
      <c r="T208" s="140">
        <f>S208*H208</f>
        <v>0</v>
      </c>
      <c r="AR208" s="141" t="s">
        <v>219</v>
      </c>
      <c r="AT208" s="141" t="s">
        <v>130</v>
      </c>
      <c r="AU208" s="141" t="s">
        <v>85</v>
      </c>
      <c r="AY208" s="13" t="s">
        <v>127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3" t="s">
        <v>83</v>
      </c>
      <c r="BK208" s="142">
        <f>ROUND(I208*H208,2)</f>
        <v>0</v>
      </c>
      <c r="BL208" s="13" t="s">
        <v>219</v>
      </c>
      <c r="BM208" s="141" t="s">
        <v>622</v>
      </c>
    </row>
    <row r="209" spans="2:65" s="1" customFormat="1">
      <c r="B209" s="28"/>
      <c r="D209" s="143" t="s">
        <v>135</v>
      </c>
      <c r="F209" s="144" t="s">
        <v>460</v>
      </c>
      <c r="I209" s="145"/>
      <c r="L209" s="28"/>
      <c r="M209" s="146"/>
      <c r="T209" s="52"/>
      <c r="AT209" s="13" t="s">
        <v>135</v>
      </c>
      <c r="AU209" s="13" t="s">
        <v>85</v>
      </c>
    </row>
    <row r="210" spans="2:65" s="1" customFormat="1" ht="16.5" customHeight="1">
      <c r="B210" s="28"/>
      <c r="C210" s="129" t="s">
        <v>333</v>
      </c>
      <c r="D210" s="129" t="s">
        <v>130</v>
      </c>
      <c r="E210" s="130" t="s">
        <v>239</v>
      </c>
      <c r="F210" s="131" t="s">
        <v>240</v>
      </c>
      <c r="G210" s="132" t="s">
        <v>241</v>
      </c>
      <c r="H210" s="133">
        <v>280</v>
      </c>
      <c r="I210" s="134"/>
      <c r="J210" s="135">
        <f>ROUND(I210*H210,2)</f>
        <v>0</v>
      </c>
      <c r="K210" s="136"/>
      <c r="L210" s="28"/>
      <c r="M210" s="137" t="s">
        <v>1</v>
      </c>
      <c r="N210" s="138" t="s">
        <v>40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219</v>
      </c>
      <c r="AT210" s="141" t="s">
        <v>130</v>
      </c>
      <c r="AU210" s="141" t="s">
        <v>85</v>
      </c>
      <c r="AY210" s="13" t="s">
        <v>127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3" t="s">
        <v>83</v>
      </c>
      <c r="BK210" s="142">
        <f>ROUND(I210*H210,2)</f>
        <v>0</v>
      </c>
      <c r="BL210" s="13" t="s">
        <v>219</v>
      </c>
      <c r="BM210" s="141" t="s">
        <v>623</v>
      </c>
    </row>
    <row r="211" spans="2:65" s="1" customFormat="1" ht="28.8">
      <c r="B211" s="28"/>
      <c r="D211" s="143" t="s">
        <v>135</v>
      </c>
      <c r="F211" s="144" t="s">
        <v>243</v>
      </c>
      <c r="I211" s="145"/>
      <c r="L211" s="28"/>
      <c r="M211" s="146"/>
      <c r="T211" s="52"/>
      <c r="AT211" s="13" t="s">
        <v>135</v>
      </c>
      <c r="AU211" s="13" t="s">
        <v>85</v>
      </c>
    </row>
    <row r="212" spans="2:65" s="1" customFormat="1" ht="24.15" customHeight="1">
      <c r="B212" s="28"/>
      <c r="C212" s="129" t="s">
        <v>338</v>
      </c>
      <c r="D212" s="129" t="s">
        <v>130</v>
      </c>
      <c r="E212" s="130" t="s">
        <v>624</v>
      </c>
      <c r="F212" s="131" t="s">
        <v>625</v>
      </c>
      <c r="G212" s="132" t="s">
        <v>241</v>
      </c>
      <c r="H212" s="133">
        <v>8</v>
      </c>
      <c r="I212" s="134"/>
      <c r="J212" s="135">
        <f>ROUND(I212*H212,2)</f>
        <v>0</v>
      </c>
      <c r="K212" s="136"/>
      <c r="L212" s="28"/>
      <c r="M212" s="137" t="s">
        <v>1</v>
      </c>
      <c r="N212" s="138" t="s">
        <v>40</v>
      </c>
      <c r="P212" s="139">
        <f>O212*H212</f>
        <v>0</v>
      </c>
      <c r="Q212" s="139">
        <v>0</v>
      </c>
      <c r="R212" s="139">
        <f>Q212*H212</f>
        <v>0</v>
      </c>
      <c r="S212" s="139">
        <v>0</v>
      </c>
      <c r="T212" s="140">
        <f>S212*H212</f>
        <v>0</v>
      </c>
      <c r="AR212" s="141" t="s">
        <v>219</v>
      </c>
      <c r="AT212" s="141" t="s">
        <v>130</v>
      </c>
      <c r="AU212" s="141" t="s">
        <v>85</v>
      </c>
      <c r="AY212" s="13" t="s">
        <v>127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3" t="s">
        <v>83</v>
      </c>
      <c r="BK212" s="142">
        <f>ROUND(I212*H212,2)</f>
        <v>0</v>
      </c>
      <c r="BL212" s="13" t="s">
        <v>219</v>
      </c>
      <c r="BM212" s="141" t="s">
        <v>626</v>
      </c>
    </row>
    <row r="213" spans="2:65" s="1" customFormat="1" ht="38.4">
      <c r="B213" s="28"/>
      <c r="D213" s="143" t="s">
        <v>135</v>
      </c>
      <c r="F213" s="144" t="s">
        <v>627</v>
      </c>
      <c r="I213" s="145"/>
      <c r="L213" s="28"/>
      <c r="M213" s="146"/>
      <c r="T213" s="52"/>
      <c r="AT213" s="13" t="s">
        <v>135</v>
      </c>
      <c r="AU213" s="13" t="s">
        <v>85</v>
      </c>
    </row>
    <row r="214" spans="2:65" s="1" customFormat="1" ht="33" customHeight="1">
      <c r="B214" s="28"/>
      <c r="C214" s="129" t="s">
        <v>343</v>
      </c>
      <c r="D214" s="129" t="s">
        <v>130</v>
      </c>
      <c r="E214" s="130" t="s">
        <v>628</v>
      </c>
      <c r="F214" s="131" t="s">
        <v>629</v>
      </c>
      <c r="G214" s="132" t="s">
        <v>148</v>
      </c>
      <c r="H214" s="133">
        <v>4</v>
      </c>
      <c r="I214" s="134"/>
      <c r="J214" s="135">
        <f>ROUND(I214*H214,2)</f>
        <v>0</v>
      </c>
      <c r="K214" s="136"/>
      <c r="L214" s="28"/>
      <c r="M214" s="137" t="s">
        <v>1</v>
      </c>
      <c r="N214" s="138" t="s">
        <v>40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219</v>
      </c>
      <c r="AT214" s="141" t="s">
        <v>130</v>
      </c>
      <c r="AU214" s="141" t="s">
        <v>85</v>
      </c>
      <c r="AY214" s="13" t="s">
        <v>127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3" t="s">
        <v>83</v>
      </c>
      <c r="BK214" s="142">
        <f>ROUND(I214*H214,2)</f>
        <v>0</v>
      </c>
      <c r="BL214" s="13" t="s">
        <v>219</v>
      </c>
      <c r="BM214" s="141" t="s">
        <v>630</v>
      </c>
    </row>
    <row r="215" spans="2:65" s="1" customFormat="1" ht="28.8">
      <c r="B215" s="28"/>
      <c r="D215" s="143" t="s">
        <v>135</v>
      </c>
      <c r="F215" s="144" t="s">
        <v>631</v>
      </c>
      <c r="I215" s="145"/>
      <c r="L215" s="28"/>
      <c r="M215" s="146"/>
      <c r="T215" s="52"/>
      <c r="AT215" s="13" t="s">
        <v>135</v>
      </c>
      <c r="AU215" s="13" t="s">
        <v>85</v>
      </c>
    </row>
    <row r="216" spans="2:65" s="1" customFormat="1" ht="24.15" customHeight="1">
      <c r="B216" s="28"/>
      <c r="C216" s="129" t="s">
        <v>352</v>
      </c>
      <c r="D216" s="129" t="s">
        <v>130</v>
      </c>
      <c r="E216" s="130" t="s">
        <v>632</v>
      </c>
      <c r="F216" s="131" t="s">
        <v>633</v>
      </c>
      <c r="G216" s="132" t="s">
        <v>148</v>
      </c>
      <c r="H216" s="133">
        <v>4</v>
      </c>
      <c r="I216" s="134"/>
      <c r="J216" s="135">
        <f>ROUND(I216*H216,2)</f>
        <v>0</v>
      </c>
      <c r="K216" s="136"/>
      <c r="L216" s="28"/>
      <c r="M216" s="137" t="s">
        <v>1</v>
      </c>
      <c r="N216" s="138" t="s">
        <v>40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219</v>
      </c>
      <c r="AT216" s="141" t="s">
        <v>130</v>
      </c>
      <c r="AU216" s="141" t="s">
        <v>85</v>
      </c>
      <c r="AY216" s="13" t="s">
        <v>127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3" t="s">
        <v>83</v>
      </c>
      <c r="BK216" s="142">
        <f>ROUND(I216*H216,2)</f>
        <v>0</v>
      </c>
      <c r="BL216" s="13" t="s">
        <v>219</v>
      </c>
      <c r="BM216" s="141" t="s">
        <v>634</v>
      </c>
    </row>
    <row r="217" spans="2:65" s="1" customFormat="1" ht="28.8">
      <c r="B217" s="28"/>
      <c r="D217" s="143" t="s">
        <v>135</v>
      </c>
      <c r="F217" s="144" t="s">
        <v>635</v>
      </c>
      <c r="I217" s="145"/>
      <c r="L217" s="28"/>
      <c r="M217" s="146"/>
      <c r="T217" s="52"/>
      <c r="AT217" s="13" t="s">
        <v>135</v>
      </c>
      <c r="AU217" s="13" t="s">
        <v>85</v>
      </c>
    </row>
    <row r="218" spans="2:65" s="1" customFormat="1" ht="21.75" customHeight="1">
      <c r="B218" s="28"/>
      <c r="C218" s="129" t="s">
        <v>357</v>
      </c>
      <c r="D218" s="129" t="s">
        <v>130</v>
      </c>
      <c r="E218" s="130" t="s">
        <v>636</v>
      </c>
      <c r="F218" s="131" t="s">
        <v>637</v>
      </c>
      <c r="G218" s="132" t="s">
        <v>247</v>
      </c>
      <c r="H218" s="133">
        <v>7</v>
      </c>
      <c r="I218" s="134"/>
      <c r="J218" s="135">
        <f>ROUND(I218*H218,2)</f>
        <v>0</v>
      </c>
      <c r="K218" s="136"/>
      <c r="L218" s="28"/>
      <c r="M218" s="137" t="s">
        <v>1</v>
      </c>
      <c r="N218" s="138" t="s">
        <v>40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219</v>
      </c>
      <c r="AT218" s="141" t="s">
        <v>130</v>
      </c>
      <c r="AU218" s="141" t="s">
        <v>85</v>
      </c>
      <c r="AY218" s="13" t="s">
        <v>127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3" t="s">
        <v>83</v>
      </c>
      <c r="BK218" s="142">
        <f>ROUND(I218*H218,2)</f>
        <v>0</v>
      </c>
      <c r="BL218" s="13" t="s">
        <v>219</v>
      </c>
      <c r="BM218" s="141" t="s">
        <v>638</v>
      </c>
    </row>
    <row r="219" spans="2:65" s="1" customFormat="1" ht="28.8">
      <c r="B219" s="28"/>
      <c r="D219" s="143" t="s">
        <v>135</v>
      </c>
      <c r="F219" s="144" t="s">
        <v>639</v>
      </c>
      <c r="I219" s="145"/>
      <c r="L219" s="28"/>
      <c r="M219" s="146"/>
      <c r="T219" s="52"/>
      <c r="AT219" s="13" t="s">
        <v>135</v>
      </c>
      <c r="AU219" s="13" t="s">
        <v>85</v>
      </c>
    </row>
    <row r="220" spans="2:65" s="1" customFormat="1" ht="24.15" customHeight="1">
      <c r="B220" s="28"/>
      <c r="C220" s="129" t="s">
        <v>486</v>
      </c>
      <c r="D220" s="129" t="s">
        <v>130</v>
      </c>
      <c r="E220" s="130" t="s">
        <v>256</v>
      </c>
      <c r="F220" s="131" t="s">
        <v>257</v>
      </c>
      <c r="G220" s="132" t="s">
        <v>148</v>
      </c>
      <c r="H220" s="133">
        <v>151</v>
      </c>
      <c r="I220" s="134"/>
      <c r="J220" s="135">
        <f>ROUND(I220*H220,2)</f>
        <v>0</v>
      </c>
      <c r="K220" s="136"/>
      <c r="L220" s="28"/>
      <c r="M220" s="137" t="s">
        <v>1</v>
      </c>
      <c r="N220" s="138" t="s">
        <v>40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219</v>
      </c>
      <c r="AT220" s="141" t="s">
        <v>130</v>
      </c>
      <c r="AU220" s="141" t="s">
        <v>85</v>
      </c>
      <c r="AY220" s="13" t="s">
        <v>127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3" t="s">
        <v>83</v>
      </c>
      <c r="BK220" s="142">
        <f>ROUND(I220*H220,2)</f>
        <v>0</v>
      </c>
      <c r="BL220" s="13" t="s">
        <v>219</v>
      </c>
      <c r="BM220" s="141" t="s">
        <v>640</v>
      </c>
    </row>
    <row r="221" spans="2:65" s="1" customFormat="1" ht="38.4">
      <c r="B221" s="28"/>
      <c r="D221" s="143" t="s">
        <v>135</v>
      </c>
      <c r="F221" s="144" t="s">
        <v>259</v>
      </c>
      <c r="I221" s="145"/>
      <c r="L221" s="28"/>
      <c r="M221" s="146"/>
      <c r="T221" s="52"/>
      <c r="AT221" s="13" t="s">
        <v>135</v>
      </c>
      <c r="AU221" s="13" t="s">
        <v>85</v>
      </c>
    </row>
    <row r="222" spans="2:65" s="1" customFormat="1" ht="24.15" customHeight="1">
      <c r="B222" s="28"/>
      <c r="C222" s="129" t="s">
        <v>488</v>
      </c>
      <c r="D222" s="129" t="s">
        <v>130</v>
      </c>
      <c r="E222" s="130" t="s">
        <v>641</v>
      </c>
      <c r="F222" s="131" t="s">
        <v>642</v>
      </c>
      <c r="G222" s="132" t="s">
        <v>148</v>
      </c>
      <c r="H222" s="133">
        <v>6</v>
      </c>
      <c r="I222" s="134"/>
      <c r="J222" s="135">
        <f>ROUND(I222*H222,2)</f>
        <v>0</v>
      </c>
      <c r="K222" s="136"/>
      <c r="L222" s="28"/>
      <c r="M222" s="137" t="s">
        <v>1</v>
      </c>
      <c r="N222" s="138" t="s">
        <v>40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219</v>
      </c>
      <c r="AT222" s="141" t="s">
        <v>130</v>
      </c>
      <c r="AU222" s="141" t="s">
        <v>85</v>
      </c>
      <c r="AY222" s="13" t="s">
        <v>127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3" t="s">
        <v>83</v>
      </c>
      <c r="BK222" s="142">
        <f>ROUND(I222*H222,2)</f>
        <v>0</v>
      </c>
      <c r="BL222" s="13" t="s">
        <v>219</v>
      </c>
      <c r="BM222" s="141" t="s">
        <v>643</v>
      </c>
    </row>
    <row r="223" spans="2:65" s="1" customFormat="1" ht="38.4">
      <c r="B223" s="28"/>
      <c r="D223" s="143" t="s">
        <v>135</v>
      </c>
      <c r="F223" s="144" t="s">
        <v>644</v>
      </c>
      <c r="I223" s="145"/>
      <c r="L223" s="28"/>
      <c r="M223" s="146"/>
      <c r="T223" s="52"/>
      <c r="AT223" s="13" t="s">
        <v>135</v>
      </c>
      <c r="AU223" s="13" t="s">
        <v>85</v>
      </c>
    </row>
    <row r="224" spans="2:65" s="1" customFormat="1" ht="24.15" customHeight="1">
      <c r="B224" s="28"/>
      <c r="C224" s="129" t="s">
        <v>493</v>
      </c>
      <c r="D224" s="129" t="s">
        <v>130</v>
      </c>
      <c r="E224" s="130" t="s">
        <v>453</v>
      </c>
      <c r="F224" s="131" t="s">
        <v>454</v>
      </c>
      <c r="G224" s="132" t="s">
        <v>148</v>
      </c>
      <c r="H224" s="133">
        <v>6</v>
      </c>
      <c r="I224" s="134"/>
      <c r="J224" s="135">
        <f>ROUND(I224*H224,2)</f>
        <v>0</v>
      </c>
      <c r="K224" s="136"/>
      <c r="L224" s="28"/>
      <c r="M224" s="137" t="s">
        <v>1</v>
      </c>
      <c r="N224" s="138" t="s">
        <v>40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219</v>
      </c>
      <c r="AT224" s="141" t="s">
        <v>130</v>
      </c>
      <c r="AU224" s="141" t="s">
        <v>85</v>
      </c>
      <c r="AY224" s="13" t="s">
        <v>127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3" t="s">
        <v>83</v>
      </c>
      <c r="BK224" s="142">
        <f>ROUND(I224*H224,2)</f>
        <v>0</v>
      </c>
      <c r="BL224" s="13" t="s">
        <v>219</v>
      </c>
      <c r="BM224" s="141" t="s">
        <v>455</v>
      </c>
    </row>
    <row r="225" spans="2:65" s="1" customFormat="1" ht="38.4">
      <c r="B225" s="28"/>
      <c r="D225" s="143" t="s">
        <v>135</v>
      </c>
      <c r="F225" s="144" t="s">
        <v>456</v>
      </c>
      <c r="I225" s="145"/>
      <c r="L225" s="28"/>
      <c r="M225" s="146"/>
      <c r="T225" s="52"/>
      <c r="AT225" s="13" t="s">
        <v>135</v>
      </c>
      <c r="AU225" s="13" t="s">
        <v>85</v>
      </c>
    </row>
    <row r="226" spans="2:65" s="1" customFormat="1" ht="24.15" customHeight="1">
      <c r="B226" s="28"/>
      <c r="C226" s="129" t="s">
        <v>498</v>
      </c>
      <c r="D226" s="129" t="s">
        <v>130</v>
      </c>
      <c r="E226" s="130" t="s">
        <v>645</v>
      </c>
      <c r="F226" s="131" t="s">
        <v>646</v>
      </c>
      <c r="G226" s="132" t="s">
        <v>148</v>
      </c>
      <c r="H226" s="133">
        <v>33</v>
      </c>
      <c r="I226" s="134"/>
      <c r="J226" s="135">
        <f>ROUND(I226*H226,2)</f>
        <v>0</v>
      </c>
      <c r="K226" s="136"/>
      <c r="L226" s="28"/>
      <c r="M226" s="137" t="s">
        <v>1</v>
      </c>
      <c r="N226" s="138" t="s">
        <v>40</v>
      </c>
      <c r="P226" s="139">
        <f>O226*H226</f>
        <v>0</v>
      </c>
      <c r="Q226" s="139">
        <v>0</v>
      </c>
      <c r="R226" s="139">
        <f>Q226*H226</f>
        <v>0</v>
      </c>
      <c r="S226" s="139">
        <v>0</v>
      </c>
      <c r="T226" s="140">
        <f>S226*H226</f>
        <v>0</v>
      </c>
      <c r="AR226" s="141" t="s">
        <v>219</v>
      </c>
      <c r="AT226" s="141" t="s">
        <v>130</v>
      </c>
      <c r="AU226" s="141" t="s">
        <v>85</v>
      </c>
      <c r="AY226" s="13" t="s">
        <v>127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3" t="s">
        <v>83</v>
      </c>
      <c r="BK226" s="142">
        <f>ROUND(I226*H226,2)</f>
        <v>0</v>
      </c>
      <c r="BL226" s="13" t="s">
        <v>219</v>
      </c>
      <c r="BM226" s="141" t="s">
        <v>647</v>
      </c>
    </row>
    <row r="227" spans="2:65" s="1" customFormat="1" ht="38.4">
      <c r="B227" s="28"/>
      <c r="D227" s="143" t="s">
        <v>135</v>
      </c>
      <c r="F227" s="144" t="s">
        <v>648</v>
      </c>
      <c r="I227" s="145"/>
      <c r="L227" s="28"/>
      <c r="M227" s="146"/>
      <c r="T227" s="52"/>
      <c r="AT227" s="13" t="s">
        <v>135</v>
      </c>
      <c r="AU227" s="13" t="s">
        <v>85</v>
      </c>
    </row>
    <row r="228" spans="2:65" s="1" customFormat="1" ht="24.15" customHeight="1">
      <c r="B228" s="28"/>
      <c r="C228" s="129" t="s">
        <v>501</v>
      </c>
      <c r="D228" s="129" t="s">
        <v>130</v>
      </c>
      <c r="E228" s="130" t="s">
        <v>649</v>
      </c>
      <c r="F228" s="131" t="s">
        <v>650</v>
      </c>
      <c r="G228" s="132" t="s">
        <v>169</v>
      </c>
      <c r="H228" s="133">
        <v>2</v>
      </c>
      <c r="I228" s="134"/>
      <c r="J228" s="135">
        <f>ROUND(I228*H228,2)</f>
        <v>0</v>
      </c>
      <c r="K228" s="136"/>
      <c r="L228" s="28"/>
      <c r="M228" s="137" t="s">
        <v>1</v>
      </c>
      <c r="N228" s="138" t="s">
        <v>40</v>
      </c>
      <c r="P228" s="139">
        <f>O228*H228</f>
        <v>0</v>
      </c>
      <c r="Q228" s="139">
        <v>1.8429999999999998E-2</v>
      </c>
      <c r="R228" s="139">
        <f>Q228*H228</f>
        <v>3.6859999999999997E-2</v>
      </c>
      <c r="S228" s="139">
        <v>0</v>
      </c>
      <c r="T228" s="140">
        <f>S228*H228</f>
        <v>0</v>
      </c>
      <c r="AR228" s="141" t="s">
        <v>219</v>
      </c>
      <c r="AT228" s="141" t="s">
        <v>130</v>
      </c>
      <c r="AU228" s="141" t="s">
        <v>85</v>
      </c>
      <c r="AY228" s="13" t="s">
        <v>127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3" t="s">
        <v>83</v>
      </c>
      <c r="BK228" s="142">
        <f>ROUND(I228*H228,2)</f>
        <v>0</v>
      </c>
      <c r="BL228" s="13" t="s">
        <v>219</v>
      </c>
      <c r="BM228" s="141" t="s">
        <v>651</v>
      </c>
    </row>
    <row r="229" spans="2:65" s="1" customFormat="1" ht="38.4">
      <c r="B229" s="28"/>
      <c r="D229" s="143" t="s">
        <v>135</v>
      </c>
      <c r="F229" s="144" t="s">
        <v>652</v>
      </c>
      <c r="I229" s="145"/>
      <c r="L229" s="28"/>
      <c r="M229" s="146"/>
      <c r="T229" s="52"/>
      <c r="AT229" s="13" t="s">
        <v>135</v>
      </c>
      <c r="AU229" s="13" t="s">
        <v>85</v>
      </c>
    </row>
    <row r="230" spans="2:65" s="1" customFormat="1" ht="24.15" customHeight="1">
      <c r="B230" s="28"/>
      <c r="C230" s="129" t="s">
        <v>653</v>
      </c>
      <c r="D230" s="129" t="s">
        <v>130</v>
      </c>
      <c r="E230" s="130" t="s">
        <v>654</v>
      </c>
      <c r="F230" s="131" t="s">
        <v>655</v>
      </c>
      <c r="G230" s="132" t="s">
        <v>169</v>
      </c>
      <c r="H230" s="133">
        <v>1</v>
      </c>
      <c r="I230" s="134"/>
      <c r="J230" s="135">
        <f>ROUND(I230*H230,2)</f>
        <v>0</v>
      </c>
      <c r="K230" s="136"/>
      <c r="L230" s="28"/>
      <c r="M230" s="137" t="s">
        <v>1</v>
      </c>
      <c r="N230" s="138" t="s">
        <v>40</v>
      </c>
      <c r="P230" s="139">
        <f>O230*H230</f>
        <v>0</v>
      </c>
      <c r="Q230" s="139">
        <v>2.2519999999999998E-2</v>
      </c>
      <c r="R230" s="139">
        <f>Q230*H230</f>
        <v>2.2519999999999998E-2</v>
      </c>
      <c r="S230" s="139">
        <v>0</v>
      </c>
      <c r="T230" s="140">
        <f>S230*H230</f>
        <v>0</v>
      </c>
      <c r="AR230" s="141" t="s">
        <v>219</v>
      </c>
      <c r="AT230" s="141" t="s">
        <v>130</v>
      </c>
      <c r="AU230" s="141" t="s">
        <v>85</v>
      </c>
      <c r="AY230" s="13" t="s">
        <v>127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3" t="s">
        <v>83</v>
      </c>
      <c r="BK230" s="142">
        <f>ROUND(I230*H230,2)</f>
        <v>0</v>
      </c>
      <c r="BL230" s="13" t="s">
        <v>219</v>
      </c>
      <c r="BM230" s="141" t="s">
        <v>656</v>
      </c>
    </row>
    <row r="231" spans="2:65" s="1" customFormat="1" ht="38.4">
      <c r="B231" s="28"/>
      <c r="D231" s="143" t="s">
        <v>135</v>
      </c>
      <c r="F231" s="144" t="s">
        <v>657</v>
      </c>
      <c r="I231" s="145"/>
      <c r="L231" s="28"/>
      <c r="M231" s="146"/>
      <c r="T231" s="52"/>
      <c r="AT231" s="13" t="s">
        <v>135</v>
      </c>
      <c r="AU231" s="13" t="s">
        <v>85</v>
      </c>
    </row>
    <row r="232" spans="2:65" s="1" customFormat="1" ht="24.15" customHeight="1">
      <c r="B232" s="28"/>
      <c r="C232" s="129" t="s">
        <v>658</v>
      </c>
      <c r="D232" s="129" t="s">
        <v>130</v>
      </c>
      <c r="E232" s="130" t="s">
        <v>659</v>
      </c>
      <c r="F232" s="131" t="s">
        <v>660</v>
      </c>
      <c r="G232" s="132" t="s">
        <v>169</v>
      </c>
      <c r="H232" s="133">
        <v>1</v>
      </c>
      <c r="I232" s="134"/>
      <c r="J232" s="135">
        <f>ROUND(I232*H232,2)</f>
        <v>0</v>
      </c>
      <c r="K232" s="136"/>
      <c r="L232" s="28"/>
      <c r="M232" s="137" t="s">
        <v>1</v>
      </c>
      <c r="N232" s="138" t="s">
        <v>40</v>
      </c>
      <c r="P232" s="139">
        <f>O232*H232</f>
        <v>0</v>
      </c>
      <c r="Q232" s="139">
        <v>2.8670000000000001E-2</v>
      </c>
      <c r="R232" s="139">
        <f>Q232*H232</f>
        <v>2.8670000000000001E-2</v>
      </c>
      <c r="S232" s="139">
        <v>0</v>
      </c>
      <c r="T232" s="140">
        <f>S232*H232</f>
        <v>0</v>
      </c>
      <c r="AR232" s="141" t="s">
        <v>219</v>
      </c>
      <c r="AT232" s="141" t="s">
        <v>130</v>
      </c>
      <c r="AU232" s="141" t="s">
        <v>85</v>
      </c>
      <c r="AY232" s="13" t="s">
        <v>127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3" t="s">
        <v>83</v>
      </c>
      <c r="BK232" s="142">
        <f>ROUND(I232*H232,2)</f>
        <v>0</v>
      </c>
      <c r="BL232" s="13" t="s">
        <v>219</v>
      </c>
      <c r="BM232" s="141" t="s">
        <v>661</v>
      </c>
    </row>
    <row r="233" spans="2:65" s="1" customFormat="1" ht="38.4">
      <c r="B233" s="28"/>
      <c r="D233" s="143" t="s">
        <v>135</v>
      </c>
      <c r="F233" s="144" t="s">
        <v>662</v>
      </c>
      <c r="I233" s="145"/>
      <c r="L233" s="28"/>
      <c r="M233" s="146"/>
      <c r="T233" s="52"/>
      <c r="AT233" s="13" t="s">
        <v>135</v>
      </c>
      <c r="AU233" s="13" t="s">
        <v>85</v>
      </c>
    </row>
    <row r="234" spans="2:65" s="1" customFormat="1" ht="21.75" customHeight="1">
      <c r="B234" s="28"/>
      <c r="C234" s="129" t="s">
        <v>663</v>
      </c>
      <c r="D234" s="129" t="s">
        <v>130</v>
      </c>
      <c r="E234" s="130" t="s">
        <v>664</v>
      </c>
      <c r="F234" s="131" t="s">
        <v>665</v>
      </c>
      <c r="G234" s="132" t="s">
        <v>247</v>
      </c>
      <c r="H234" s="133">
        <v>7</v>
      </c>
      <c r="I234" s="134"/>
      <c r="J234" s="135">
        <f>ROUND(I234*H234,2)</f>
        <v>0</v>
      </c>
      <c r="K234" s="136"/>
      <c r="L234" s="28"/>
      <c r="M234" s="137" t="s">
        <v>1</v>
      </c>
      <c r="N234" s="138" t="s">
        <v>40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219</v>
      </c>
      <c r="AT234" s="141" t="s">
        <v>130</v>
      </c>
      <c r="AU234" s="141" t="s">
        <v>85</v>
      </c>
      <c r="AY234" s="13" t="s">
        <v>127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3" t="s">
        <v>83</v>
      </c>
      <c r="BK234" s="142">
        <f>ROUND(I234*H234,2)</f>
        <v>0</v>
      </c>
      <c r="BL234" s="13" t="s">
        <v>219</v>
      </c>
      <c r="BM234" s="141" t="s">
        <v>666</v>
      </c>
    </row>
    <row r="235" spans="2:65" s="1" customFormat="1" ht="19.2">
      <c r="B235" s="28"/>
      <c r="D235" s="143" t="s">
        <v>135</v>
      </c>
      <c r="F235" s="144" t="s">
        <v>667</v>
      </c>
      <c r="I235" s="145"/>
      <c r="L235" s="28"/>
      <c r="M235" s="146"/>
      <c r="T235" s="52"/>
      <c r="AT235" s="13" t="s">
        <v>135</v>
      </c>
      <c r="AU235" s="13" t="s">
        <v>85</v>
      </c>
    </row>
    <row r="236" spans="2:65" s="1" customFormat="1" ht="24.15" customHeight="1">
      <c r="B236" s="28"/>
      <c r="C236" s="129" t="s">
        <v>668</v>
      </c>
      <c r="D236" s="129" t="s">
        <v>130</v>
      </c>
      <c r="E236" s="130" t="s">
        <v>669</v>
      </c>
      <c r="F236" s="131" t="s">
        <v>670</v>
      </c>
      <c r="G236" s="132" t="s">
        <v>148</v>
      </c>
      <c r="H236" s="133">
        <v>12</v>
      </c>
      <c r="I236" s="134"/>
      <c r="J236" s="135">
        <f>ROUND(I236*H236,2)</f>
        <v>0</v>
      </c>
      <c r="K236" s="136"/>
      <c r="L236" s="28"/>
      <c r="M236" s="137" t="s">
        <v>1</v>
      </c>
      <c r="N236" s="138" t="s">
        <v>40</v>
      </c>
      <c r="P236" s="139">
        <f>O236*H236</f>
        <v>0</v>
      </c>
      <c r="Q236" s="139">
        <v>0</v>
      </c>
      <c r="R236" s="139">
        <f>Q236*H236</f>
        <v>0</v>
      </c>
      <c r="S236" s="139">
        <v>0</v>
      </c>
      <c r="T236" s="140">
        <f>S236*H236</f>
        <v>0</v>
      </c>
      <c r="AR236" s="141" t="s">
        <v>219</v>
      </c>
      <c r="AT236" s="141" t="s">
        <v>130</v>
      </c>
      <c r="AU236" s="141" t="s">
        <v>85</v>
      </c>
      <c r="AY236" s="13" t="s">
        <v>127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3" t="s">
        <v>83</v>
      </c>
      <c r="BK236" s="142">
        <f>ROUND(I236*H236,2)</f>
        <v>0</v>
      </c>
      <c r="BL236" s="13" t="s">
        <v>219</v>
      </c>
      <c r="BM236" s="141" t="s">
        <v>671</v>
      </c>
    </row>
    <row r="237" spans="2:65" s="1" customFormat="1" ht="19.2">
      <c r="B237" s="28"/>
      <c r="D237" s="143" t="s">
        <v>135</v>
      </c>
      <c r="F237" s="144" t="s">
        <v>672</v>
      </c>
      <c r="I237" s="145"/>
      <c r="L237" s="28"/>
      <c r="M237" s="146"/>
      <c r="T237" s="52"/>
      <c r="AT237" s="13" t="s">
        <v>135</v>
      </c>
      <c r="AU237" s="13" t="s">
        <v>85</v>
      </c>
    </row>
    <row r="238" spans="2:65" s="1" customFormat="1" ht="33" customHeight="1">
      <c r="B238" s="28"/>
      <c r="C238" s="129" t="s">
        <v>673</v>
      </c>
      <c r="D238" s="129" t="s">
        <v>130</v>
      </c>
      <c r="E238" s="130" t="s">
        <v>674</v>
      </c>
      <c r="F238" s="131" t="s">
        <v>675</v>
      </c>
      <c r="G238" s="132" t="s">
        <v>148</v>
      </c>
      <c r="H238" s="133">
        <v>36</v>
      </c>
      <c r="I238" s="134"/>
      <c r="J238" s="135">
        <f>ROUND(I238*H238,2)</f>
        <v>0</v>
      </c>
      <c r="K238" s="136"/>
      <c r="L238" s="28"/>
      <c r="M238" s="137" t="s">
        <v>1</v>
      </c>
      <c r="N238" s="138" t="s">
        <v>40</v>
      </c>
      <c r="P238" s="139">
        <f>O238*H238</f>
        <v>0</v>
      </c>
      <c r="Q238" s="139">
        <v>0</v>
      </c>
      <c r="R238" s="139">
        <f>Q238*H238</f>
        <v>0</v>
      </c>
      <c r="S238" s="139">
        <v>0</v>
      </c>
      <c r="T238" s="140">
        <f>S238*H238</f>
        <v>0</v>
      </c>
      <c r="AR238" s="141" t="s">
        <v>219</v>
      </c>
      <c r="AT238" s="141" t="s">
        <v>130</v>
      </c>
      <c r="AU238" s="141" t="s">
        <v>85</v>
      </c>
      <c r="AY238" s="13" t="s">
        <v>127</v>
      </c>
      <c r="BE238" s="142">
        <f>IF(N238="základní",J238,0)</f>
        <v>0</v>
      </c>
      <c r="BF238" s="142">
        <f>IF(N238="snížená",J238,0)</f>
        <v>0</v>
      </c>
      <c r="BG238" s="142">
        <f>IF(N238="zákl. přenesená",J238,0)</f>
        <v>0</v>
      </c>
      <c r="BH238" s="142">
        <f>IF(N238="sníž. přenesená",J238,0)</f>
        <v>0</v>
      </c>
      <c r="BI238" s="142">
        <f>IF(N238="nulová",J238,0)</f>
        <v>0</v>
      </c>
      <c r="BJ238" s="13" t="s">
        <v>83</v>
      </c>
      <c r="BK238" s="142">
        <f>ROUND(I238*H238,2)</f>
        <v>0</v>
      </c>
      <c r="BL238" s="13" t="s">
        <v>219</v>
      </c>
      <c r="BM238" s="141" t="s">
        <v>676</v>
      </c>
    </row>
    <row r="239" spans="2:65" s="1" customFormat="1" ht="28.8">
      <c r="B239" s="28"/>
      <c r="D239" s="143" t="s">
        <v>135</v>
      </c>
      <c r="F239" s="144" t="s">
        <v>677</v>
      </c>
      <c r="I239" s="145"/>
      <c r="L239" s="28"/>
      <c r="M239" s="146"/>
      <c r="T239" s="52"/>
      <c r="AT239" s="13" t="s">
        <v>135</v>
      </c>
      <c r="AU239" s="13" t="s">
        <v>85</v>
      </c>
    </row>
    <row r="240" spans="2:65" s="1" customFormat="1" ht="24.15" customHeight="1">
      <c r="B240" s="28"/>
      <c r="C240" s="147" t="s">
        <v>678</v>
      </c>
      <c r="D240" s="147" t="s">
        <v>152</v>
      </c>
      <c r="E240" s="148" t="s">
        <v>679</v>
      </c>
      <c r="F240" s="149" t="s">
        <v>680</v>
      </c>
      <c r="G240" s="150" t="s">
        <v>148</v>
      </c>
      <c r="H240" s="151">
        <v>48</v>
      </c>
      <c r="I240" s="152"/>
      <c r="J240" s="153">
        <f>ROUND(I240*H240,2)</f>
        <v>0</v>
      </c>
      <c r="K240" s="154"/>
      <c r="L240" s="155"/>
      <c r="M240" s="156" t="s">
        <v>1</v>
      </c>
      <c r="N240" s="157" t="s">
        <v>40</v>
      </c>
      <c r="P240" s="139">
        <f>O240*H240</f>
        <v>0</v>
      </c>
      <c r="Q240" s="139">
        <v>7.5000000000000002E-4</v>
      </c>
      <c r="R240" s="139">
        <f>Q240*H240</f>
        <v>3.6000000000000004E-2</v>
      </c>
      <c r="S240" s="139">
        <v>0</v>
      </c>
      <c r="T240" s="140">
        <f>S240*H240</f>
        <v>0</v>
      </c>
      <c r="AR240" s="141" t="s">
        <v>225</v>
      </c>
      <c r="AT240" s="141" t="s">
        <v>152</v>
      </c>
      <c r="AU240" s="141" t="s">
        <v>85</v>
      </c>
      <c r="AY240" s="13" t="s">
        <v>127</v>
      </c>
      <c r="BE240" s="142">
        <f>IF(N240="základní",J240,0)</f>
        <v>0</v>
      </c>
      <c r="BF240" s="142">
        <f>IF(N240="snížená",J240,0)</f>
        <v>0</v>
      </c>
      <c r="BG240" s="142">
        <f>IF(N240="zákl. přenesená",J240,0)</f>
        <v>0</v>
      </c>
      <c r="BH240" s="142">
        <f>IF(N240="sníž. přenesená",J240,0)</f>
        <v>0</v>
      </c>
      <c r="BI240" s="142">
        <f>IF(N240="nulová",J240,0)</f>
        <v>0</v>
      </c>
      <c r="BJ240" s="13" t="s">
        <v>83</v>
      </c>
      <c r="BK240" s="142">
        <f>ROUND(I240*H240,2)</f>
        <v>0</v>
      </c>
      <c r="BL240" s="13" t="s">
        <v>219</v>
      </c>
      <c r="BM240" s="141" t="s">
        <v>681</v>
      </c>
    </row>
    <row r="241" spans="2:65" s="1" customFormat="1" ht="19.2">
      <c r="B241" s="28"/>
      <c r="D241" s="143" t="s">
        <v>135</v>
      </c>
      <c r="F241" s="144" t="s">
        <v>680</v>
      </c>
      <c r="I241" s="145"/>
      <c r="L241" s="28"/>
      <c r="M241" s="146"/>
      <c r="T241" s="52"/>
      <c r="AT241" s="13" t="s">
        <v>135</v>
      </c>
      <c r="AU241" s="13" t="s">
        <v>85</v>
      </c>
    </row>
    <row r="242" spans="2:65" s="1" customFormat="1" ht="33" customHeight="1">
      <c r="B242" s="28"/>
      <c r="C242" s="129" t="s">
        <v>682</v>
      </c>
      <c r="D242" s="129" t="s">
        <v>130</v>
      </c>
      <c r="E242" s="130" t="s">
        <v>683</v>
      </c>
      <c r="F242" s="131" t="s">
        <v>684</v>
      </c>
      <c r="G242" s="132" t="s">
        <v>148</v>
      </c>
      <c r="H242" s="133">
        <v>36</v>
      </c>
      <c r="I242" s="134"/>
      <c r="J242" s="135">
        <f>ROUND(I242*H242,2)</f>
        <v>0</v>
      </c>
      <c r="K242" s="136"/>
      <c r="L242" s="28"/>
      <c r="M242" s="137" t="s">
        <v>1</v>
      </c>
      <c r="N242" s="138" t="s">
        <v>40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219</v>
      </c>
      <c r="AT242" s="141" t="s">
        <v>130</v>
      </c>
      <c r="AU242" s="141" t="s">
        <v>85</v>
      </c>
      <c r="AY242" s="13" t="s">
        <v>127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3" t="s">
        <v>83</v>
      </c>
      <c r="BK242" s="142">
        <f>ROUND(I242*H242,2)</f>
        <v>0</v>
      </c>
      <c r="BL242" s="13" t="s">
        <v>219</v>
      </c>
      <c r="BM242" s="141" t="s">
        <v>685</v>
      </c>
    </row>
    <row r="243" spans="2:65" s="1" customFormat="1" ht="28.8">
      <c r="B243" s="28"/>
      <c r="D243" s="143" t="s">
        <v>135</v>
      </c>
      <c r="F243" s="144" t="s">
        <v>686</v>
      </c>
      <c r="I243" s="145"/>
      <c r="L243" s="28"/>
      <c r="M243" s="146"/>
      <c r="T243" s="52"/>
      <c r="AT243" s="13" t="s">
        <v>135</v>
      </c>
      <c r="AU243" s="13" t="s">
        <v>85</v>
      </c>
    </row>
    <row r="244" spans="2:65" s="1" customFormat="1" ht="24.15" customHeight="1">
      <c r="B244" s="28"/>
      <c r="C244" s="129" t="s">
        <v>687</v>
      </c>
      <c r="D244" s="129" t="s">
        <v>130</v>
      </c>
      <c r="E244" s="130" t="s">
        <v>688</v>
      </c>
      <c r="F244" s="131" t="s">
        <v>689</v>
      </c>
      <c r="G244" s="132" t="s">
        <v>148</v>
      </c>
      <c r="H244" s="133">
        <v>12</v>
      </c>
      <c r="I244" s="134"/>
      <c r="J244" s="135">
        <f>ROUND(I244*H244,2)</f>
        <v>0</v>
      </c>
      <c r="K244" s="136"/>
      <c r="L244" s="28"/>
      <c r="M244" s="137" t="s">
        <v>1</v>
      </c>
      <c r="N244" s="138" t="s">
        <v>40</v>
      </c>
      <c r="P244" s="139">
        <f>O244*H244</f>
        <v>0</v>
      </c>
      <c r="Q244" s="139">
        <v>0</v>
      </c>
      <c r="R244" s="139">
        <f>Q244*H244</f>
        <v>0</v>
      </c>
      <c r="S244" s="139">
        <v>0</v>
      </c>
      <c r="T244" s="140">
        <f>S244*H244</f>
        <v>0</v>
      </c>
      <c r="AR244" s="141" t="s">
        <v>219</v>
      </c>
      <c r="AT244" s="141" t="s">
        <v>130</v>
      </c>
      <c r="AU244" s="141" t="s">
        <v>85</v>
      </c>
      <c r="AY244" s="13" t="s">
        <v>127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3" t="s">
        <v>83</v>
      </c>
      <c r="BK244" s="142">
        <f>ROUND(I244*H244,2)</f>
        <v>0</v>
      </c>
      <c r="BL244" s="13" t="s">
        <v>219</v>
      </c>
      <c r="BM244" s="141" t="s">
        <v>690</v>
      </c>
    </row>
    <row r="245" spans="2:65" s="1" customFormat="1" ht="19.2">
      <c r="B245" s="28"/>
      <c r="D245" s="143" t="s">
        <v>135</v>
      </c>
      <c r="F245" s="144" t="s">
        <v>691</v>
      </c>
      <c r="I245" s="145"/>
      <c r="L245" s="28"/>
      <c r="M245" s="146"/>
      <c r="T245" s="52"/>
      <c r="AT245" s="13" t="s">
        <v>135</v>
      </c>
      <c r="AU245" s="13" t="s">
        <v>85</v>
      </c>
    </row>
    <row r="246" spans="2:65" s="1" customFormat="1" ht="24.15" customHeight="1">
      <c r="B246" s="28"/>
      <c r="C246" s="147" t="s">
        <v>692</v>
      </c>
      <c r="D246" s="147" t="s">
        <v>152</v>
      </c>
      <c r="E246" s="148" t="s">
        <v>693</v>
      </c>
      <c r="F246" s="149" t="s">
        <v>694</v>
      </c>
      <c r="G246" s="150" t="s">
        <v>148</v>
      </c>
      <c r="H246" s="151">
        <v>60</v>
      </c>
      <c r="I246" s="152"/>
      <c r="J246" s="153">
        <f>ROUND(I246*H246,2)</f>
        <v>0</v>
      </c>
      <c r="K246" s="154"/>
      <c r="L246" s="155"/>
      <c r="M246" s="156" t="s">
        <v>1</v>
      </c>
      <c r="N246" s="157" t="s">
        <v>40</v>
      </c>
      <c r="P246" s="139">
        <f>O246*H246</f>
        <v>0</v>
      </c>
      <c r="Q246" s="139">
        <v>1.2800000000000001E-3</v>
      </c>
      <c r="R246" s="139">
        <f>Q246*H246</f>
        <v>7.6800000000000007E-2</v>
      </c>
      <c r="S246" s="139">
        <v>0</v>
      </c>
      <c r="T246" s="140">
        <f>S246*H246</f>
        <v>0</v>
      </c>
      <c r="AR246" s="141" t="s">
        <v>225</v>
      </c>
      <c r="AT246" s="141" t="s">
        <v>152</v>
      </c>
      <c r="AU246" s="141" t="s">
        <v>85</v>
      </c>
      <c r="AY246" s="13" t="s">
        <v>127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3" t="s">
        <v>83</v>
      </c>
      <c r="BK246" s="142">
        <f>ROUND(I246*H246,2)</f>
        <v>0</v>
      </c>
      <c r="BL246" s="13" t="s">
        <v>219</v>
      </c>
      <c r="BM246" s="141" t="s">
        <v>695</v>
      </c>
    </row>
    <row r="247" spans="2:65" s="1" customFormat="1" ht="19.2">
      <c r="B247" s="28"/>
      <c r="D247" s="143" t="s">
        <v>135</v>
      </c>
      <c r="F247" s="144" t="s">
        <v>694</v>
      </c>
      <c r="I247" s="145"/>
      <c r="L247" s="28"/>
      <c r="M247" s="146"/>
      <c r="T247" s="52"/>
      <c r="AT247" s="13" t="s">
        <v>135</v>
      </c>
      <c r="AU247" s="13" t="s">
        <v>85</v>
      </c>
    </row>
    <row r="248" spans="2:65" s="1" customFormat="1" ht="24.15" customHeight="1">
      <c r="B248" s="28"/>
      <c r="C248" s="129" t="s">
        <v>696</v>
      </c>
      <c r="D248" s="129" t="s">
        <v>130</v>
      </c>
      <c r="E248" s="130" t="s">
        <v>697</v>
      </c>
      <c r="F248" s="131" t="s">
        <v>698</v>
      </c>
      <c r="G248" s="132" t="s">
        <v>241</v>
      </c>
      <c r="H248" s="133">
        <v>12</v>
      </c>
      <c r="I248" s="134"/>
      <c r="J248" s="135">
        <f>ROUND(I248*H248,2)</f>
        <v>0</v>
      </c>
      <c r="K248" s="136"/>
      <c r="L248" s="28"/>
      <c r="M248" s="137" t="s">
        <v>1</v>
      </c>
      <c r="N248" s="138" t="s">
        <v>40</v>
      </c>
      <c r="P248" s="139">
        <f>O248*H248</f>
        <v>0</v>
      </c>
      <c r="Q248" s="139">
        <v>8.4000000000000003E-4</v>
      </c>
      <c r="R248" s="139">
        <f>Q248*H248</f>
        <v>1.008E-2</v>
      </c>
      <c r="S248" s="139">
        <v>0</v>
      </c>
      <c r="T248" s="140">
        <f>S248*H248</f>
        <v>0</v>
      </c>
      <c r="AR248" s="141" t="s">
        <v>219</v>
      </c>
      <c r="AT248" s="141" t="s">
        <v>130</v>
      </c>
      <c r="AU248" s="141" t="s">
        <v>85</v>
      </c>
      <c r="AY248" s="13" t="s">
        <v>127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3" t="s">
        <v>83</v>
      </c>
      <c r="BK248" s="142">
        <f>ROUND(I248*H248,2)</f>
        <v>0</v>
      </c>
      <c r="BL248" s="13" t="s">
        <v>219</v>
      </c>
      <c r="BM248" s="141" t="s">
        <v>699</v>
      </c>
    </row>
    <row r="249" spans="2:65" s="1" customFormat="1" ht="19.2">
      <c r="B249" s="28"/>
      <c r="D249" s="143" t="s">
        <v>135</v>
      </c>
      <c r="F249" s="144" t="s">
        <v>700</v>
      </c>
      <c r="I249" s="145"/>
      <c r="L249" s="28"/>
      <c r="M249" s="146"/>
      <c r="T249" s="52"/>
      <c r="AT249" s="13" t="s">
        <v>135</v>
      </c>
      <c r="AU249" s="13" t="s">
        <v>85</v>
      </c>
    </row>
    <row r="250" spans="2:65" s="1" customFormat="1" ht="24.15" customHeight="1">
      <c r="B250" s="28"/>
      <c r="C250" s="129" t="s">
        <v>701</v>
      </c>
      <c r="D250" s="129" t="s">
        <v>130</v>
      </c>
      <c r="E250" s="130" t="s">
        <v>702</v>
      </c>
      <c r="F250" s="131" t="s">
        <v>703</v>
      </c>
      <c r="G250" s="132" t="s">
        <v>241</v>
      </c>
      <c r="H250" s="133">
        <v>12</v>
      </c>
      <c r="I250" s="134"/>
      <c r="J250" s="135">
        <f>ROUND(I250*H250,2)</f>
        <v>0</v>
      </c>
      <c r="K250" s="136"/>
      <c r="L250" s="28"/>
      <c r="M250" s="137" t="s">
        <v>1</v>
      </c>
      <c r="N250" s="138" t="s">
        <v>40</v>
      </c>
      <c r="P250" s="139">
        <f>O250*H250</f>
        <v>0</v>
      </c>
      <c r="Q250" s="139">
        <v>0</v>
      </c>
      <c r="R250" s="139">
        <f>Q250*H250</f>
        <v>0</v>
      </c>
      <c r="S250" s="139">
        <v>0</v>
      </c>
      <c r="T250" s="140">
        <f>S250*H250</f>
        <v>0</v>
      </c>
      <c r="AR250" s="141" t="s">
        <v>219</v>
      </c>
      <c r="AT250" s="141" t="s">
        <v>130</v>
      </c>
      <c r="AU250" s="141" t="s">
        <v>85</v>
      </c>
      <c r="AY250" s="13" t="s">
        <v>127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3" t="s">
        <v>83</v>
      </c>
      <c r="BK250" s="142">
        <f>ROUND(I250*H250,2)</f>
        <v>0</v>
      </c>
      <c r="BL250" s="13" t="s">
        <v>219</v>
      </c>
      <c r="BM250" s="141" t="s">
        <v>704</v>
      </c>
    </row>
    <row r="251" spans="2:65" s="1" customFormat="1" ht="19.2">
      <c r="B251" s="28"/>
      <c r="D251" s="143" t="s">
        <v>135</v>
      </c>
      <c r="F251" s="144" t="s">
        <v>705</v>
      </c>
      <c r="I251" s="145"/>
      <c r="L251" s="28"/>
      <c r="M251" s="146"/>
      <c r="T251" s="52"/>
      <c r="AT251" s="13" t="s">
        <v>135</v>
      </c>
      <c r="AU251" s="13" t="s">
        <v>85</v>
      </c>
    </row>
    <row r="252" spans="2:65" s="1" customFormat="1" ht="21.75" customHeight="1">
      <c r="B252" s="28"/>
      <c r="C252" s="129" t="s">
        <v>706</v>
      </c>
      <c r="D252" s="129" t="s">
        <v>130</v>
      </c>
      <c r="E252" s="130" t="s">
        <v>461</v>
      </c>
      <c r="F252" s="131" t="s">
        <v>462</v>
      </c>
      <c r="G252" s="132" t="s">
        <v>169</v>
      </c>
      <c r="H252" s="133">
        <v>3</v>
      </c>
      <c r="I252" s="134"/>
      <c r="J252" s="135">
        <f>ROUND(I252*H252,2)</f>
        <v>0</v>
      </c>
      <c r="K252" s="136"/>
      <c r="L252" s="28"/>
      <c r="M252" s="137" t="s">
        <v>1</v>
      </c>
      <c r="N252" s="138" t="s">
        <v>40</v>
      </c>
      <c r="P252" s="139">
        <f>O252*H252</f>
        <v>0</v>
      </c>
      <c r="Q252" s="139">
        <v>7.6E-3</v>
      </c>
      <c r="R252" s="139">
        <f>Q252*H252</f>
        <v>2.2800000000000001E-2</v>
      </c>
      <c r="S252" s="139">
        <v>0</v>
      </c>
      <c r="T252" s="140">
        <f>S252*H252</f>
        <v>0</v>
      </c>
      <c r="AR252" s="141" t="s">
        <v>219</v>
      </c>
      <c r="AT252" s="141" t="s">
        <v>130</v>
      </c>
      <c r="AU252" s="141" t="s">
        <v>85</v>
      </c>
      <c r="AY252" s="13" t="s">
        <v>127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3" t="s">
        <v>83</v>
      </c>
      <c r="BK252" s="142">
        <f>ROUND(I252*H252,2)</f>
        <v>0</v>
      </c>
      <c r="BL252" s="13" t="s">
        <v>219</v>
      </c>
      <c r="BM252" s="141" t="s">
        <v>463</v>
      </c>
    </row>
    <row r="253" spans="2:65" s="1" customFormat="1" ht="19.2">
      <c r="B253" s="28"/>
      <c r="D253" s="143" t="s">
        <v>135</v>
      </c>
      <c r="F253" s="144" t="s">
        <v>464</v>
      </c>
      <c r="I253" s="145"/>
      <c r="L253" s="28"/>
      <c r="M253" s="146"/>
      <c r="T253" s="52"/>
      <c r="AT253" s="13" t="s">
        <v>135</v>
      </c>
      <c r="AU253" s="13" t="s">
        <v>85</v>
      </c>
    </row>
    <row r="254" spans="2:65" s="1" customFormat="1" ht="16.5" customHeight="1">
      <c r="B254" s="28"/>
      <c r="C254" s="129" t="s">
        <v>707</v>
      </c>
      <c r="D254" s="129" t="s">
        <v>130</v>
      </c>
      <c r="E254" s="130" t="s">
        <v>465</v>
      </c>
      <c r="F254" s="131" t="s">
        <v>466</v>
      </c>
      <c r="G254" s="132" t="s">
        <v>148</v>
      </c>
      <c r="H254" s="133">
        <v>280</v>
      </c>
      <c r="I254" s="134"/>
      <c r="J254" s="135">
        <f>ROUND(I254*H254,2)</f>
        <v>0</v>
      </c>
      <c r="K254" s="136"/>
      <c r="L254" s="28"/>
      <c r="M254" s="137" t="s">
        <v>1</v>
      </c>
      <c r="N254" s="138" t="s">
        <v>40</v>
      </c>
      <c r="P254" s="139">
        <f>O254*H254</f>
        <v>0</v>
      </c>
      <c r="Q254" s="139">
        <v>9.0000000000000006E-5</v>
      </c>
      <c r="R254" s="139">
        <f>Q254*H254</f>
        <v>2.52E-2</v>
      </c>
      <c r="S254" s="139">
        <v>0</v>
      </c>
      <c r="T254" s="140">
        <f>S254*H254</f>
        <v>0</v>
      </c>
      <c r="AR254" s="141" t="s">
        <v>219</v>
      </c>
      <c r="AT254" s="141" t="s">
        <v>130</v>
      </c>
      <c r="AU254" s="141" t="s">
        <v>85</v>
      </c>
      <c r="AY254" s="13" t="s">
        <v>127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3" t="s">
        <v>83</v>
      </c>
      <c r="BK254" s="142">
        <f>ROUND(I254*H254,2)</f>
        <v>0</v>
      </c>
      <c r="BL254" s="13" t="s">
        <v>219</v>
      </c>
      <c r="BM254" s="141" t="s">
        <v>467</v>
      </c>
    </row>
    <row r="255" spans="2:65" s="1" customFormat="1" ht="28.8">
      <c r="B255" s="28"/>
      <c r="D255" s="143" t="s">
        <v>135</v>
      </c>
      <c r="F255" s="144" t="s">
        <v>468</v>
      </c>
      <c r="I255" s="145"/>
      <c r="L255" s="28"/>
      <c r="M255" s="146"/>
      <c r="T255" s="52"/>
      <c r="AT255" s="13" t="s">
        <v>135</v>
      </c>
      <c r="AU255" s="13" t="s">
        <v>85</v>
      </c>
    </row>
    <row r="256" spans="2:65" s="1" customFormat="1" ht="24.15" customHeight="1">
      <c r="B256" s="28"/>
      <c r="C256" s="129" t="s">
        <v>708</v>
      </c>
      <c r="D256" s="129" t="s">
        <v>130</v>
      </c>
      <c r="E256" s="130" t="s">
        <v>709</v>
      </c>
      <c r="F256" s="131" t="s">
        <v>710</v>
      </c>
      <c r="G256" s="132" t="s">
        <v>148</v>
      </c>
      <c r="H256" s="133">
        <v>354</v>
      </c>
      <c r="I256" s="134"/>
      <c r="J256" s="135">
        <f>ROUND(I256*H256,2)</f>
        <v>0</v>
      </c>
      <c r="K256" s="136"/>
      <c r="L256" s="28"/>
      <c r="M256" s="137" t="s">
        <v>1</v>
      </c>
      <c r="N256" s="138" t="s">
        <v>40</v>
      </c>
      <c r="P256" s="139">
        <f>O256*H256</f>
        <v>0</v>
      </c>
      <c r="Q256" s="139">
        <v>0</v>
      </c>
      <c r="R256" s="139">
        <f>Q256*H256</f>
        <v>0</v>
      </c>
      <c r="S256" s="139">
        <v>0</v>
      </c>
      <c r="T256" s="140">
        <f>S256*H256</f>
        <v>0</v>
      </c>
      <c r="AR256" s="141" t="s">
        <v>219</v>
      </c>
      <c r="AT256" s="141" t="s">
        <v>130</v>
      </c>
      <c r="AU256" s="141" t="s">
        <v>85</v>
      </c>
      <c r="AY256" s="13" t="s">
        <v>127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3" t="s">
        <v>83</v>
      </c>
      <c r="BK256" s="142">
        <f>ROUND(I256*H256,2)</f>
        <v>0</v>
      </c>
      <c r="BL256" s="13" t="s">
        <v>219</v>
      </c>
      <c r="BM256" s="141" t="s">
        <v>711</v>
      </c>
    </row>
    <row r="257" spans="2:65" s="1" customFormat="1" ht="19.2">
      <c r="B257" s="28"/>
      <c r="D257" s="143" t="s">
        <v>135</v>
      </c>
      <c r="F257" s="144" t="s">
        <v>712</v>
      </c>
      <c r="I257" s="145"/>
      <c r="L257" s="28"/>
      <c r="M257" s="146"/>
      <c r="T257" s="52"/>
      <c r="AT257" s="13" t="s">
        <v>135</v>
      </c>
      <c r="AU257" s="13" t="s">
        <v>85</v>
      </c>
    </row>
    <row r="258" spans="2:65" s="1" customFormat="1" ht="24.15" customHeight="1">
      <c r="B258" s="28"/>
      <c r="C258" s="147" t="s">
        <v>713</v>
      </c>
      <c r="D258" s="147" t="s">
        <v>152</v>
      </c>
      <c r="E258" s="148" t="s">
        <v>714</v>
      </c>
      <c r="F258" s="149" t="s">
        <v>715</v>
      </c>
      <c r="G258" s="150" t="s">
        <v>148</v>
      </c>
      <c r="H258" s="151">
        <v>354</v>
      </c>
      <c r="I258" s="152"/>
      <c r="J258" s="153">
        <f>ROUND(I258*H258,2)</f>
        <v>0</v>
      </c>
      <c r="K258" s="154"/>
      <c r="L258" s="155"/>
      <c r="M258" s="156" t="s">
        <v>1</v>
      </c>
      <c r="N258" s="157" t="s">
        <v>40</v>
      </c>
      <c r="P258" s="139">
        <f>O258*H258</f>
        <v>0</v>
      </c>
      <c r="Q258" s="139">
        <v>7.7999999999999999E-4</v>
      </c>
      <c r="R258" s="139">
        <f>Q258*H258</f>
        <v>0.27611999999999998</v>
      </c>
      <c r="S258" s="139">
        <v>0</v>
      </c>
      <c r="T258" s="140">
        <f>S258*H258</f>
        <v>0</v>
      </c>
      <c r="AR258" s="141" t="s">
        <v>317</v>
      </c>
      <c r="AT258" s="141" t="s">
        <v>152</v>
      </c>
      <c r="AU258" s="141" t="s">
        <v>85</v>
      </c>
      <c r="AY258" s="13" t="s">
        <v>127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3" t="s">
        <v>83</v>
      </c>
      <c r="BK258" s="142">
        <f>ROUND(I258*H258,2)</f>
        <v>0</v>
      </c>
      <c r="BL258" s="13" t="s">
        <v>317</v>
      </c>
      <c r="BM258" s="141" t="s">
        <v>716</v>
      </c>
    </row>
    <row r="259" spans="2:65" s="1" customFormat="1" ht="19.2">
      <c r="B259" s="28"/>
      <c r="D259" s="143" t="s">
        <v>135</v>
      </c>
      <c r="F259" s="144" t="s">
        <v>715</v>
      </c>
      <c r="I259" s="145"/>
      <c r="L259" s="28"/>
      <c r="M259" s="146"/>
      <c r="T259" s="52"/>
      <c r="AT259" s="13" t="s">
        <v>135</v>
      </c>
      <c r="AU259" s="13" t="s">
        <v>85</v>
      </c>
    </row>
    <row r="260" spans="2:65" s="1" customFormat="1" ht="24.15" customHeight="1">
      <c r="B260" s="28"/>
      <c r="C260" s="129" t="s">
        <v>219</v>
      </c>
      <c r="D260" s="129" t="s">
        <v>130</v>
      </c>
      <c r="E260" s="130" t="s">
        <v>469</v>
      </c>
      <c r="F260" s="131" t="s">
        <v>470</v>
      </c>
      <c r="G260" s="132" t="s">
        <v>148</v>
      </c>
      <c r="H260" s="133">
        <v>182</v>
      </c>
      <c r="I260" s="134"/>
      <c r="J260" s="135">
        <f>ROUND(I260*H260,2)</f>
        <v>0</v>
      </c>
      <c r="K260" s="136"/>
      <c r="L260" s="28"/>
      <c r="M260" s="137" t="s">
        <v>1</v>
      </c>
      <c r="N260" s="138" t="s">
        <v>40</v>
      </c>
      <c r="P260" s="139">
        <f>O260*H260</f>
        <v>0</v>
      </c>
      <c r="Q260" s="139">
        <v>0</v>
      </c>
      <c r="R260" s="139">
        <f>Q260*H260</f>
        <v>0</v>
      </c>
      <c r="S260" s="139">
        <v>0</v>
      </c>
      <c r="T260" s="140">
        <f>S260*H260</f>
        <v>0</v>
      </c>
      <c r="AR260" s="141" t="s">
        <v>219</v>
      </c>
      <c r="AT260" s="141" t="s">
        <v>130</v>
      </c>
      <c r="AU260" s="141" t="s">
        <v>85</v>
      </c>
      <c r="AY260" s="13" t="s">
        <v>127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3" t="s">
        <v>83</v>
      </c>
      <c r="BK260" s="142">
        <f>ROUND(I260*H260,2)</f>
        <v>0</v>
      </c>
      <c r="BL260" s="13" t="s">
        <v>219</v>
      </c>
      <c r="BM260" s="141" t="s">
        <v>717</v>
      </c>
    </row>
    <row r="261" spans="2:65" s="1" customFormat="1" ht="19.2">
      <c r="B261" s="28"/>
      <c r="D261" s="143" t="s">
        <v>135</v>
      </c>
      <c r="F261" s="144" t="s">
        <v>472</v>
      </c>
      <c r="I261" s="145"/>
      <c r="L261" s="28"/>
      <c r="M261" s="146"/>
      <c r="T261" s="52"/>
      <c r="AT261" s="13" t="s">
        <v>135</v>
      </c>
      <c r="AU261" s="13" t="s">
        <v>85</v>
      </c>
    </row>
    <row r="262" spans="2:65" s="1" customFormat="1" ht="24.15" customHeight="1">
      <c r="B262" s="28"/>
      <c r="C262" s="147" t="s">
        <v>718</v>
      </c>
      <c r="D262" s="147" t="s">
        <v>152</v>
      </c>
      <c r="E262" s="148" t="s">
        <v>473</v>
      </c>
      <c r="F262" s="149" t="s">
        <v>474</v>
      </c>
      <c r="G262" s="150" t="s">
        <v>148</v>
      </c>
      <c r="H262" s="151">
        <v>182</v>
      </c>
      <c r="I262" s="152"/>
      <c r="J262" s="153">
        <f>ROUND(I262*H262,2)</f>
        <v>0</v>
      </c>
      <c r="K262" s="154"/>
      <c r="L262" s="155"/>
      <c r="M262" s="156" t="s">
        <v>1</v>
      </c>
      <c r="N262" s="157" t="s">
        <v>40</v>
      </c>
      <c r="P262" s="139">
        <f>O262*H262</f>
        <v>0</v>
      </c>
      <c r="Q262" s="139">
        <v>9.2000000000000003E-4</v>
      </c>
      <c r="R262" s="139">
        <f>Q262*H262</f>
        <v>0.16744000000000001</v>
      </c>
      <c r="S262" s="139">
        <v>0</v>
      </c>
      <c r="T262" s="140">
        <f>S262*H262</f>
        <v>0</v>
      </c>
      <c r="AR262" s="141" t="s">
        <v>317</v>
      </c>
      <c r="AT262" s="141" t="s">
        <v>152</v>
      </c>
      <c r="AU262" s="141" t="s">
        <v>85</v>
      </c>
      <c r="AY262" s="13" t="s">
        <v>127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3" t="s">
        <v>83</v>
      </c>
      <c r="BK262" s="142">
        <f>ROUND(I262*H262,2)</f>
        <v>0</v>
      </c>
      <c r="BL262" s="13" t="s">
        <v>317</v>
      </c>
      <c r="BM262" s="141" t="s">
        <v>719</v>
      </c>
    </row>
    <row r="263" spans="2:65" s="1" customFormat="1" ht="19.2">
      <c r="B263" s="28"/>
      <c r="D263" s="143" t="s">
        <v>135</v>
      </c>
      <c r="F263" s="144" t="s">
        <v>474</v>
      </c>
      <c r="I263" s="145"/>
      <c r="L263" s="28"/>
      <c r="M263" s="146"/>
      <c r="T263" s="52"/>
      <c r="AT263" s="13" t="s">
        <v>135</v>
      </c>
      <c r="AU263" s="13" t="s">
        <v>85</v>
      </c>
    </row>
    <row r="264" spans="2:65" s="1" customFormat="1" ht="24.15" customHeight="1">
      <c r="B264" s="28"/>
      <c r="C264" s="129" t="s">
        <v>720</v>
      </c>
      <c r="D264" s="129" t="s">
        <v>130</v>
      </c>
      <c r="E264" s="130" t="s">
        <v>266</v>
      </c>
      <c r="F264" s="131" t="s">
        <v>267</v>
      </c>
      <c r="G264" s="132" t="s">
        <v>148</v>
      </c>
      <c r="H264" s="133">
        <v>151</v>
      </c>
      <c r="I264" s="134"/>
      <c r="J264" s="135">
        <f>ROUND(I264*H264,2)</f>
        <v>0</v>
      </c>
      <c r="K264" s="136"/>
      <c r="L264" s="28"/>
      <c r="M264" s="137" t="s">
        <v>1</v>
      </c>
      <c r="N264" s="138" t="s">
        <v>40</v>
      </c>
      <c r="P264" s="139">
        <f>O264*H264</f>
        <v>0</v>
      </c>
      <c r="Q264" s="139">
        <v>0</v>
      </c>
      <c r="R264" s="139">
        <f>Q264*H264</f>
        <v>0</v>
      </c>
      <c r="S264" s="139">
        <v>0</v>
      </c>
      <c r="T264" s="140">
        <f>S264*H264</f>
        <v>0</v>
      </c>
      <c r="AR264" s="141" t="s">
        <v>219</v>
      </c>
      <c r="AT264" s="141" t="s">
        <v>130</v>
      </c>
      <c r="AU264" s="141" t="s">
        <v>85</v>
      </c>
      <c r="AY264" s="13" t="s">
        <v>127</v>
      </c>
      <c r="BE264" s="142">
        <f>IF(N264="základní",J264,0)</f>
        <v>0</v>
      </c>
      <c r="BF264" s="142">
        <f>IF(N264="snížená",J264,0)</f>
        <v>0</v>
      </c>
      <c r="BG264" s="142">
        <f>IF(N264="zákl. přenesená",J264,0)</f>
        <v>0</v>
      </c>
      <c r="BH264" s="142">
        <f>IF(N264="sníž. přenesená",J264,0)</f>
        <v>0</v>
      </c>
      <c r="BI264" s="142">
        <f>IF(N264="nulová",J264,0)</f>
        <v>0</v>
      </c>
      <c r="BJ264" s="13" t="s">
        <v>83</v>
      </c>
      <c r="BK264" s="142">
        <f>ROUND(I264*H264,2)</f>
        <v>0</v>
      </c>
      <c r="BL264" s="13" t="s">
        <v>219</v>
      </c>
      <c r="BM264" s="141" t="s">
        <v>721</v>
      </c>
    </row>
    <row r="265" spans="2:65" s="1" customFormat="1" ht="28.8">
      <c r="B265" s="28"/>
      <c r="D265" s="143" t="s">
        <v>135</v>
      </c>
      <c r="F265" s="144" t="s">
        <v>269</v>
      </c>
      <c r="I265" s="145"/>
      <c r="L265" s="28"/>
      <c r="M265" s="146"/>
      <c r="T265" s="52"/>
      <c r="AT265" s="13" t="s">
        <v>135</v>
      </c>
      <c r="AU265" s="13" t="s">
        <v>85</v>
      </c>
    </row>
    <row r="266" spans="2:65" s="1" customFormat="1" ht="24.15" customHeight="1">
      <c r="B266" s="28"/>
      <c r="C266" s="129" t="s">
        <v>722</v>
      </c>
      <c r="D266" s="129" t="s">
        <v>130</v>
      </c>
      <c r="E266" s="130" t="s">
        <v>723</v>
      </c>
      <c r="F266" s="131" t="s">
        <v>724</v>
      </c>
      <c r="G266" s="132" t="s">
        <v>148</v>
      </c>
      <c r="H266" s="133">
        <v>6</v>
      </c>
      <c r="I266" s="134"/>
      <c r="J266" s="135">
        <f>ROUND(I266*H266,2)</f>
        <v>0</v>
      </c>
      <c r="K266" s="136"/>
      <c r="L266" s="28"/>
      <c r="M266" s="137" t="s">
        <v>1</v>
      </c>
      <c r="N266" s="138" t="s">
        <v>40</v>
      </c>
      <c r="P266" s="139">
        <f>O266*H266</f>
        <v>0</v>
      </c>
      <c r="Q266" s="139">
        <v>0</v>
      </c>
      <c r="R266" s="139">
        <f>Q266*H266</f>
        <v>0</v>
      </c>
      <c r="S266" s="139">
        <v>0</v>
      </c>
      <c r="T266" s="140">
        <f>S266*H266</f>
        <v>0</v>
      </c>
      <c r="AR266" s="141" t="s">
        <v>219</v>
      </c>
      <c r="AT266" s="141" t="s">
        <v>130</v>
      </c>
      <c r="AU266" s="141" t="s">
        <v>85</v>
      </c>
      <c r="AY266" s="13" t="s">
        <v>127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3" t="s">
        <v>83</v>
      </c>
      <c r="BK266" s="142">
        <f>ROUND(I266*H266,2)</f>
        <v>0</v>
      </c>
      <c r="BL266" s="13" t="s">
        <v>219</v>
      </c>
      <c r="BM266" s="141" t="s">
        <v>725</v>
      </c>
    </row>
    <row r="267" spans="2:65" s="1" customFormat="1" ht="28.8">
      <c r="B267" s="28"/>
      <c r="D267" s="143" t="s">
        <v>135</v>
      </c>
      <c r="F267" s="144" t="s">
        <v>726</v>
      </c>
      <c r="I267" s="145"/>
      <c r="L267" s="28"/>
      <c r="M267" s="146"/>
      <c r="T267" s="52"/>
      <c r="AT267" s="13" t="s">
        <v>135</v>
      </c>
      <c r="AU267" s="13" t="s">
        <v>85</v>
      </c>
    </row>
    <row r="268" spans="2:65" s="1" customFormat="1" ht="24.15" customHeight="1">
      <c r="B268" s="28"/>
      <c r="C268" s="129" t="s">
        <v>727</v>
      </c>
      <c r="D268" s="129" t="s">
        <v>130</v>
      </c>
      <c r="E268" s="130" t="s">
        <v>476</v>
      </c>
      <c r="F268" s="131" t="s">
        <v>477</v>
      </c>
      <c r="G268" s="132" t="s">
        <v>148</v>
      </c>
      <c r="H268" s="133">
        <v>6</v>
      </c>
      <c r="I268" s="134"/>
      <c r="J268" s="135">
        <f>ROUND(I268*H268,2)</f>
        <v>0</v>
      </c>
      <c r="K268" s="136"/>
      <c r="L268" s="28"/>
      <c r="M268" s="137" t="s">
        <v>1</v>
      </c>
      <c r="N268" s="138" t="s">
        <v>40</v>
      </c>
      <c r="P268" s="139">
        <f>O268*H268</f>
        <v>0</v>
      </c>
      <c r="Q268" s="139">
        <v>0</v>
      </c>
      <c r="R268" s="139">
        <f>Q268*H268</f>
        <v>0</v>
      </c>
      <c r="S268" s="139">
        <v>0</v>
      </c>
      <c r="T268" s="140">
        <f>S268*H268</f>
        <v>0</v>
      </c>
      <c r="AR268" s="141" t="s">
        <v>219</v>
      </c>
      <c r="AT268" s="141" t="s">
        <v>130</v>
      </c>
      <c r="AU268" s="141" t="s">
        <v>85</v>
      </c>
      <c r="AY268" s="13" t="s">
        <v>127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3" t="s">
        <v>83</v>
      </c>
      <c r="BK268" s="142">
        <f>ROUND(I268*H268,2)</f>
        <v>0</v>
      </c>
      <c r="BL268" s="13" t="s">
        <v>219</v>
      </c>
      <c r="BM268" s="141" t="s">
        <v>478</v>
      </c>
    </row>
    <row r="269" spans="2:65" s="1" customFormat="1" ht="28.8">
      <c r="B269" s="28"/>
      <c r="D269" s="143" t="s">
        <v>135</v>
      </c>
      <c r="F269" s="144" t="s">
        <v>479</v>
      </c>
      <c r="I269" s="145"/>
      <c r="L269" s="28"/>
      <c r="M269" s="146"/>
      <c r="T269" s="52"/>
      <c r="AT269" s="13" t="s">
        <v>135</v>
      </c>
      <c r="AU269" s="13" t="s">
        <v>85</v>
      </c>
    </row>
    <row r="270" spans="2:65" s="1" customFormat="1" ht="24.15" customHeight="1">
      <c r="B270" s="28"/>
      <c r="C270" s="129" t="s">
        <v>564</v>
      </c>
      <c r="D270" s="129" t="s">
        <v>130</v>
      </c>
      <c r="E270" s="130" t="s">
        <v>728</v>
      </c>
      <c r="F270" s="131" t="s">
        <v>729</v>
      </c>
      <c r="G270" s="132" t="s">
        <v>148</v>
      </c>
      <c r="H270" s="133">
        <v>33</v>
      </c>
      <c r="I270" s="134"/>
      <c r="J270" s="135">
        <f>ROUND(I270*H270,2)</f>
        <v>0</v>
      </c>
      <c r="K270" s="136"/>
      <c r="L270" s="28"/>
      <c r="M270" s="137" t="s">
        <v>1</v>
      </c>
      <c r="N270" s="138" t="s">
        <v>40</v>
      </c>
      <c r="P270" s="139">
        <f>O270*H270</f>
        <v>0</v>
      </c>
      <c r="Q270" s="139">
        <v>0</v>
      </c>
      <c r="R270" s="139">
        <f>Q270*H270</f>
        <v>0</v>
      </c>
      <c r="S270" s="139">
        <v>0</v>
      </c>
      <c r="T270" s="140">
        <f>S270*H270</f>
        <v>0</v>
      </c>
      <c r="AR270" s="141" t="s">
        <v>219</v>
      </c>
      <c r="AT270" s="141" t="s">
        <v>130</v>
      </c>
      <c r="AU270" s="141" t="s">
        <v>85</v>
      </c>
      <c r="AY270" s="13" t="s">
        <v>127</v>
      </c>
      <c r="BE270" s="142">
        <f>IF(N270="základní",J270,0)</f>
        <v>0</v>
      </c>
      <c r="BF270" s="142">
        <f>IF(N270="snížená",J270,0)</f>
        <v>0</v>
      </c>
      <c r="BG270" s="142">
        <f>IF(N270="zákl. přenesená",J270,0)</f>
        <v>0</v>
      </c>
      <c r="BH270" s="142">
        <f>IF(N270="sníž. přenesená",J270,0)</f>
        <v>0</v>
      </c>
      <c r="BI270" s="142">
        <f>IF(N270="nulová",J270,0)</f>
        <v>0</v>
      </c>
      <c r="BJ270" s="13" t="s">
        <v>83</v>
      </c>
      <c r="BK270" s="142">
        <f>ROUND(I270*H270,2)</f>
        <v>0</v>
      </c>
      <c r="BL270" s="13" t="s">
        <v>219</v>
      </c>
      <c r="BM270" s="141" t="s">
        <v>730</v>
      </c>
    </row>
    <row r="271" spans="2:65" s="1" customFormat="1" ht="28.8">
      <c r="B271" s="28"/>
      <c r="D271" s="143" t="s">
        <v>135</v>
      </c>
      <c r="F271" s="144" t="s">
        <v>731</v>
      </c>
      <c r="I271" s="145"/>
      <c r="L271" s="28"/>
      <c r="M271" s="146"/>
      <c r="T271" s="52"/>
      <c r="AT271" s="13" t="s">
        <v>135</v>
      </c>
      <c r="AU271" s="13" t="s">
        <v>85</v>
      </c>
    </row>
    <row r="272" spans="2:65" s="1" customFormat="1" ht="21.75" customHeight="1">
      <c r="B272" s="28"/>
      <c r="C272" s="129" t="s">
        <v>732</v>
      </c>
      <c r="D272" s="129" t="s">
        <v>130</v>
      </c>
      <c r="E272" s="130" t="s">
        <v>271</v>
      </c>
      <c r="F272" s="131" t="s">
        <v>272</v>
      </c>
      <c r="G272" s="132" t="s">
        <v>247</v>
      </c>
      <c r="H272" s="133">
        <v>6</v>
      </c>
      <c r="I272" s="134"/>
      <c r="J272" s="135">
        <f>ROUND(I272*H272,2)</f>
        <v>0</v>
      </c>
      <c r="K272" s="136"/>
      <c r="L272" s="28"/>
      <c r="M272" s="137" t="s">
        <v>1</v>
      </c>
      <c r="N272" s="138" t="s">
        <v>40</v>
      </c>
      <c r="P272" s="139">
        <f>O272*H272</f>
        <v>0</v>
      </c>
      <c r="Q272" s="139">
        <v>0</v>
      </c>
      <c r="R272" s="139">
        <f>Q272*H272</f>
        <v>0</v>
      </c>
      <c r="S272" s="139">
        <v>0</v>
      </c>
      <c r="T272" s="140">
        <f>S272*H272</f>
        <v>0</v>
      </c>
      <c r="AR272" s="141" t="s">
        <v>219</v>
      </c>
      <c r="AT272" s="141" t="s">
        <v>130</v>
      </c>
      <c r="AU272" s="141" t="s">
        <v>85</v>
      </c>
      <c r="AY272" s="13" t="s">
        <v>127</v>
      </c>
      <c r="BE272" s="142">
        <f>IF(N272="základní",J272,0)</f>
        <v>0</v>
      </c>
      <c r="BF272" s="142">
        <f>IF(N272="snížená",J272,0)</f>
        <v>0</v>
      </c>
      <c r="BG272" s="142">
        <f>IF(N272="zákl. přenesená",J272,0)</f>
        <v>0</v>
      </c>
      <c r="BH272" s="142">
        <f>IF(N272="sníž. přenesená",J272,0)</f>
        <v>0</v>
      </c>
      <c r="BI272" s="142">
        <f>IF(N272="nulová",J272,0)</f>
        <v>0</v>
      </c>
      <c r="BJ272" s="13" t="s">
        <v>83</v>
      </c>
      <c r="BK272" s="142">
        <f>ROUND(I272*H272,2)</f>
        <v>0</v>
      </c>
      <c r="BL272" s="13" t="s">
        <v>219</v>
      </c>
      <c r="BM272" s="141" t="s">
        <v>480</v>
      </c>
    </row>
    <row r="273" spans="2:65" s="1" customFormat="1" ht="28.8">
      <c r="B273" s="28"/>
      <c r="D273" s="143" t="s">
        <v>135</v>
      </c>
      <c r="F273" s="144" t="s">
        <v>274</v>
      </c>
      <c r="I273" s="145"/>
      <c r="L273" s="28"/>
      <c r="M273" s="146"/>
      <c r="T273" s="52"/>
      <c r="AT273" s="13" t="s">
        <v>135</v>
      </c>
      <c r="AU273" s="13" t="s">
        <v>85</v>
      </c>
    </row>
    <row r="274" spans="2:65" s="1" customFormat="1" ht="16.5" customHeight="1">
      <c r="B274" s="28"/>
      <c r="C274" s="129" t="s">
        <v>733</v>
      </c>
      <c r="D274" s="129" t="s">
        <v>130</v>
      </c>
      <c r="E274" s="130" t="s">
        <v>276</v>
      </c>
      <c r="F274" s="131" t="s">
        <v>277</v>
      </c>
      <c r="G274" s="132" t="s">
        <v>133</v>
      </c>
      <c r="H274" s="133">
        <v>6</v>
      </c>
      <c r="I274" s="134"/>
      <c r="J274" s="135">
        <f>ROUND(I274*H274,2)</f>
        <v>0</v>
      </c>
      <c r="K274" s="136"/>
      <c r="L274" s="28"/>
      <c r="M274" s="137" t="s">
        <v>1</v>
      </c>
      <c r="N274" s="138" t="s">
        <v>40</v>
      </c>
      <c r="P274" s="139">
        <f>O274*H274</f>
        <v>0</v>
      </c>
      <c r="Q274" s="139">
        <v>0</v>
      </c>
      <c r="R274" s="139">
        <f>Q274*H274</f>
        <v>0</v>
      </c>
      <c r="S274" s="139">
        <v>0</v>
      </c>
      <c r="T274" s="140">
        <f>S274*H274</f>
        <v>0</v>
      </c>
      <c r="AR274" s="141" t="s">
        <v>219</v>
      </c>
      <c r="AT274" s="141" t="s">
        <v>130</v>
      </c>
      <c r="AU274" s="141" t="s">
        <v>85</v>
      </c>
      <c r="AY274" s="13" t="s">
        <v>127</v>
      </c>
      <c r="BE274" s="142">
        <f>IF(N274="základní",J274,0)</f>
        <v>0</v>
      </c>
      <c r="BF274" s="142">
        <f>IF(N274="snížená",J274,0)</f>
        <v>0</v>
      </c>
      <c r="BG274" s="142">
        <f>IF(N274="zákl. přenesená",J274,0)</f>
        <v>0</v>
      </c>
      <c r="BH274" s="142">
        <f>IF(N274="sníž. přenesená",J274,0)</f>
        <v>0</v>
      </c>
      <c r="BI274" s="142">
        <f>IF(N274="nulová",J274,0)</f>
        <v>0</v>
      </c>
      <c r="BJ274" s="13" t="s">
        <v>83</v>
      </c>
      <c r="BK274" s="142">
        <f>ROUND(I274*H274,2)</f>
        <v>0</v>
      </c>
      <c r="BL274" s="13" t="s">
        <v>219</v>
      </c>
      <c r="BM274" s="141" t="s">
        <v>481</v>
      </c>
    </row>
    <row r="275" spans="2:65" s="1" customFormat="1" ht="19.2">
      <c r="B275" s="28"/>
      <c r="D275" s="143" t="s">
        <v>135</v>
      </c>
      <c r="F275" s="144" t="s">
        <v>279</v>
      </c>
      <c r="I275" s="145"/>
      <c r="L275" s="28"/>
      <c r="M275" s="146"/>
      <c r="T275" s="52"/>
      <c r="AT275" s="13" t="s">
        <v>135</v>
      </c>
      <c r="AU275" s="13" t="s">
        <v>85</v>
      </c>
    </row>
    <row r="276" spans="2:65" s="1" customFormat="1" ht="24.15" customHeight="1">
      <c r="B276" s="28"/>
      <c r="C276" s="129" t="s">
        <v>734</v>
      </c>
      <c r="D276" s="129" t="s">
        <v>130</v>
      </c>
      <c r="E276" s="130" t="s">
        <v>281</v>
      </c>
      <c r="F276" s="131" t="s">
        <v>282</v>
      </c>
      <c r="G276" s="132" t="s">
        <v>133</v>
      </c>
      <c r="H276" s="133">
        <v>6</v>
      </c>
      <c r="I276" s="134"/>
      <c r="J276" s="135">
        <f>ROUND(I276*H276,2)</f>
        <v>0</v>
      </c>
      <c r="K276" s="136"/>
      <c r="L276" s="28"/>
      <c r="M276" s="137" t="s">
        <v>1</v>
      </c>
      <c r="N276" s="138" t="s">
        <v>40</v>
      </c>
      <c r="P276" s="139">
        <f>O276*H276</f>
        <v>0</v>
      </c>
      <c r="Q276" s="139">
        <v>0</v>
      </c>
      <c r="R276" s="139">
        <f>Q276*H276</f>
        <v>0</v>
      </c>
      <c r="S276" s="139">
        <v>0</v>
      </c>
      <c r="T276" s="140">
        <f>S276*H276</f>
        <v>0</v>
      </c>
      <c r="AR276" s="141" t="s">
        <v>219</v>
      </c>
      <c r="AT276" s="141" t="s">
        <v>130</v>
      </c>
      <c r="AU276" s="141" t="s">
        <v>85</v>
      </c>
      <c r="AY276" s="13" t="s">
        <v>127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3" t="s">
        <v>83</v>
      </c>
      <c r="BK276" s="142">
        <f>ROUND(I276*H276,2)</f>
        <v>0</v>
      </c>
      <c r="BL276" s="13" t="s">
        <v>219</v>
      </c>
      <c r="BM276" s="141" t="s">
        <v>482</v>
      </c>
    </row>
    <row r="277" spans="2:65" s="1" customFormat="1" ht="28.8">
      <c r="B277" s="28"/>
      <c r="D277" s="143" t="s">
        <v>135</v>
      </c>
      <c r="F277" s="144" t="s">
        <v>284</v>
      </c>
      <c r="I277" s="145"/>
      <c r="L277" s="28"/>
      <c r="M277" s="146"/>
      <c r="T277" s="52"/>
      <c r="AT277" s="13" t="s">
        <v>135</v>
      </c>
      <c r="AU277" s="13" t="s">
        <v>85</v>
      </c>
    </row>
    <row r="278" spans="2:65" s="1" customFormat="1" ht="16.5" customHeight="1">
      <c r="B278" s="28"/>
      <c r="C278" s="129" t="s">
        <v>735</v>
      </c>
      <c r="D278" s="129" t="s">
        <v>130</v>
      </c>
      <c r="E278" s="130" t="s">
        <v>286</v>
      </c>
      <c r="F278" s="131" t="s">
        <v>287</v>
      </c>
      <c r="G278" s="132" t="s">
        <v>241</v>
      </c>
      <c r="H278" s="133">
        <v>280</v>
      </c>
      <c r="I278" s="134"/>
      <c r="J278" s="135">
        <f>ROUND(I278*H278,2)</f>
        <v>0</v>
      </c>
      <c r="K278" s="136"/>
      <c r="L278" s="28"/>
      <c r="M278" s="137" t="s">
        <v>1</v>
      </c>
      <c r="N278" s="138" t="s">
        <v>40</v>
      </c>
      <c r="P278" s="139">
        <f>O278*H278</f>
        <v>0</v>
      </c>
      <c r="Q278" s="139">
        <v>0</v>
      </c>
      <c r="R278" s="139">
        <f>Q278*H278</f>
        <v>0</v>
      </c>
      <c r="S278" s="139">
        <v>0</v>
      </c>
      <c r="T278" s="140">
        <f>S278*H278</f>
        <v>0</v>
      </c>
      <c r="AR278" s="141" t="s">
        <v>219</v>
      </c>
      <c r="AT278" s="141" t="s">
        <v>130</v>
      </c>
      <c r="AU278" s="141" t="s">
        <v>85</v>
      </c>
      <c r="AY278" s="13" t="s">
        <v>127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3" t="s">
        <v>83</v>
      </c>
      <c r="BK278" s="142">
        <f>ROUND(I278*H278,2)</f>
        <v>0</v>
      </c>
      <c r="BL278" s="13" t="s">
        <v>219</v>
      </c>
      <c r="BM278" s="141" t="s">
        <v>483</v>
      </c>
    </row>
    <row r="279" spans="2:65" s="1" customFormat="1">
      <c r="B279" s="28"/>
      <c r="D279" s="143" t="s">
        <v>135</v>
      </c>
      <c r="F279" s="144" t="s">
        <v>289</v>
      </c>
      <c r="I279" s="145"/>
      <c r="L279" s="28"/>
      <c r="M279" s="146"/>
      <c r="T279" s="52"/>
      <c r="AT279" s="13" t="s">
        <v>135</v>
      </c>
      <c r="AU279" s="13" t="s">
        <v>85</v>
      </c>
    </row>
    <row r="280" spans="2:65" s="1" customFormat="1" ht="16.5" customHeight="1">
      <c r="B280" s="28"/>
      <c r="C280" s="129" t="s">
        <v>736</v>
      </c>
      <c r="D280" s="129" t="s">
        <v>130</v>
      </c>
      <c r="E280" s="130" t="s">
        <v>291</v>
      </c>
      <c r="F280" s="131" t="s">
        <v>292</v>
      </c>
      <c r="G280" s="132" t="s">
        <v>241</v>
      </c>
      <c r="H280" s="133">
        <v>280</v>
      </c>
      <c r="I280" s="134"/>
      <c r="J280" s="135">
        <f>ROUND(I280*H280,2)</f>
        <v>0</v>
      </c>
      <c r="K280" s="136"/>
      <c r="L280" s="28"/>
      <c r="M280" s="137" t="s">
        <v>1</v>
      </c>
      <c r="N280" s="138" t="s">
        <v>40</v>
      </c>
      <c r="P280" s="139">
        <f>O280*H280</f>
        <v>0</v>
      </c>
      <c r="Q280" s="139">
        <v>3.0000000000000001E-5</v>
      </c>
      <c r="R280" s="139">
        <f>Q280*H280</f>
        <v>8.3999999999999995E-3</v>
      </c>
      <c r="S280" s="139">
        <v>0</v>
      </c>
      <c r="T280" s="140">
        <f>S280*H280</f>
        <v>0</v>
      </c>
      <c r="AR280" s="141" t="s">
        <v>219</v>
      </c>
      <c r="AT280" s="141" t="s">
        <v>130</v>
      </c>
      <c r="AU280" s="141" t="s">
        <v>85</v>
      </c>
      <c r="AY280" s="13" t="s">
        <v>127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3" t="s">
        <v>83</v>
      </c>
      <c r="BK280" s="142">
        <f>ROUND(I280*H280,2)</f>
        <v>0</v>
      </c>
      <c r="BL280" s="13" t="s">
        <v>219</v>
      </c>
      <c r="BM280" s="141" t="s">
        <v>484</v>
      </c>
    </row>
    <row r="281" spans="2:65" s="1" customFormat="1" ht="19.2">
      <c r="B281" s="28"/>
      <c r="D281" s="143" t="s">
        <v>135</v>
      </c>
      <c r="F281" s="144" t="s">
        <v>294</v>
      </c>
      <c r="I281" s="145"/>
      <c r="L281" s="28"/>
      <c r="M281" s="146"/>
      <c r="T281" s="52"/>
      <c r="AT281" s="13" t="s">
        <v>135</v>
      </c>
      <c r="AU281" s="13" t="s">
        <v>85</v>
      </c>
    </row>
    <row r="282" spans="2:65" s="1" customFormat="1" ht="21.75" customHeight="1">
      <c r="B282" s="28"/>
      <c r="C282" s="129" t="s">
        <v>737</v>
      </c>
      <c r="D282" s="129" t="s">
        <v>130</v>
      </c>
      <c r="E282" s="130" t="s">
        <v>295</v>
      </c>
      <c r="F282" s="131" t="s">
        <v>296</v>
      </c>
      <c r="G282" s="132" t="s">
        <v>241</v>
      </c>
      <c r="H282" s="133">
        <v>280</v>
      </c>
      <c r="I282" s="134"/>
      <c r="J282" s="135">
        <f>ROUND(I282*H282,2)</f>
        <v>0</v>
      </c>
      <c r="K282" s="136"/>
      <c r="L282" s="28"/>
      <c r="M282" s="137" t="s">
        <v>1</v>
      </c>
      <c r="N282" s="138" t="s">
        <v>40</v>
      </c>
      <c r="P282" s="139">
        <f>O282*H282</f>
        <v>0</v>
      </c>
      <c r="Q282" s="139">
        <v>0</v>
      </c>
      <c r="R282" s="139">
        <f>Q282*H282</f>
        <v>0</v>
      </c>
      <c r="S282" s="139">
        <v>0</v>
      </c>
      <c r="T282" s="140">
        <f>S282*H282</f>
        <v>0</v>
      </c>
      <c r="AR282" s="141" t="s">
        <v>219</v>
      </c>
      <c r="AT282" s="141" t="s">
        <v>130</v>
      </c>
      <c r="AU282" s="141" t="s">
        <v>85</v>
      </c>
      <c r="AY282" s="13" t="s">
        <v>127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3" t="s">
        <v>83</v>
      </c>
      <c r="BK282" s="142">
        <f>ROUND(I282*H282,2)</f>
        <v>0</v>
      </c>
      <c r="BL282" s="13" t="s">
        <v>219</v>
      </c>
      <c r="BM282" s="141" t="s">
        <v>738</v>
      </c>
    </row>
    <row r="283" spans="2:65" s="1" customFormat="1" ht="28.8">
      <c r="B283" s="28"/>
      <c r="D283" s="143" t="s">
        <v>135</v>
      </c>
      <c r="F283" s="144" t="s">
        <v>298</v>
      </c>
      <c r="I283" s="145"/>
      <c r="L283" s="28"/>
      <c r="M283" s="146"/>
      <c r="T283" s="52"/>
      <c r="AT283" s="13" t="s">
        <v>135</v>
      </c>
      <c r="AU283" s="13" t="s">
        <v>85</v>
      </c>
    </row>
    <row r="284" spans="2:65" s="1" customFormat="1" ht="24.15" customHeight="1">
      <c r="B284" s="28"/>
      <c r="C284" s="129" t="s">
        <v>739</v>
      </c>
      <c r="D284" s="129" t="s">
        <v>130</v>
      </c>
      <c r="E284" s="130" t="s">
        <v>740</v>
      </c>
      <c r="F284" s="131" t="s">
        <v>741</v>
      </c>
      <c r="G284" s="132" t="s">
        <v>241</v>
      </c>
      <c r="H284" s="133">
        <v>8</v>
      </c>
      <c r="I284" s="134"/>
      <c r="J284" s="135">
        <f>ROUND(I284*H284,2)</f>
        <v>0</v>
      </c>
      <c r="K284" s="136"/>
      <c r="L284" s="28"/>
      <c r="M284" s="137" t="s">
        <v>1</v>
      </c>
      <c r="N284" s="138" t="s">
        <v>40</v>
      </c>
      <c r="P284" s="139">
        <f>O284*H284</f>
        <v>0</v>
      </c>
      <c r="Q284" s="139">
        <v>0.2024</v>
      </c>
      <c r="R284" s="139">
        <f>Q284*H284</f>
        <v>1.6192</v>
      </c>
      <c r="S284" s="139">
        <v>0</v>
      </c>
      <c r="T284" s="140">
        <f>S284*H284</f>
        <v>0</v>
      </c>
      <c r="AR284" s="141" t="s">
        <v>219</v>
      </c>
      <c r="AT284" s="141" t="s">
        <v>130</v>
      </c>
      <c r="AU284" s="141" t="s">
        <v>85</v>
      </c>
      <c r="AY284" s="13" t="s">
        <v>127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3" t="s">
        <v>83</v>
      </c>
      <c r="BK284" s="142">
        <f>ROUND(I284*H284,2)</f>
        <v>0</v>
      </c>
      <c r="BL284" s="13" t="s">
        <v>219</v>
      </c>
      <c r="BM284" s="141" t="s">
        <v>742</v>
      </c>
    </row>
    <row r="285" spans="2:65" s="1" customFormat="1" ht="28.8">
      <c r="B285" s="28"/>
      <c r="D285" s="143" t="s">
        <v>135</v>
      </c>
      <c r="F285" s="144" t="s">
        <v>743</v>
      </c>
      <c r="I285" s="145"/>
      <c r="L285" s="28"/>
      <c r="M285" s="146"/>
      <c r="T285" s="52"/>
      <c r="AT285" s="13" t="s">
        <v>135</v>
      </c>
      <c r="AU285" s="13" t="s">
        <v>85</v>
      </c>
    </row>
    <row r="286" spans="2:65" s="1" customFormat="1" ht="24.15" customHeight="1">
      <c r="B286" s="28"/>
      <c r="C286" s="129" t="s">
        <v>744</v>
      </c>
      <c r="D286" s="129" t="s">
        <v>130</v>
      </c>
      <c r="E286" s="130" t="s">
        <v>745</v>
      </c>
      <c r="F286" s="131" t="s">
        <v>746</v>
      </c>
      <c r="G286" s="132" t="s">
        <v>241</v>
      </c>
      <c r="H286" s="133">
        <v>8</v>
      </c>
      <c r="I286" s="134"/>
      <c r="J286" s="135">
        <f>ROUND(I286*H286,2)</f>
        <v>0</v>
      </c>
      <c r="K286" s="136"/>
      <c r="L286" s="28"/>
      <c r="M286" s="137" t="s">
        <v>1</v>
      </c>
      <c r="N286" s="138" t="s">
        <v>40</v>
      </c>
      <c r="P286" s="139">
        <f>O286*H286</f>
        <v>0</v>
      </c>
      <c r="Q286" s="139">
        <v>8.4250000000000005E-2</v>
      </c>
      <c r="R286" s="139">
        <f>Q286*H286</f>
        <v>0.67400000000000004</v>
      </c>
      <c r="S286" s="139">
        <v>0</v>
      </c>
      <c r="T286" s="140">
        <f>S286*H286</f>
        <v>0</v>
      </c>
      <c r="AR286" s="141" t="s">
        <v>219</v>
      </c>
      <c r="AT286" s="141" t="s">
        <v>130</v>
      </c>
      <c r="AU286" s="141" t="s">
        <v>85</v>
      </c>
      <c r="AY286" s="13" t="s">
        <v>127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3" t="s">
        <v>83</v>
      </c>
      <c r="BK286" s="142">
        <f>ROUND(I286*H286,2)</f>
        <v>0</v>
      </c>
      <c r="BL286" s="13" t="s">
        <v>219</v>
      </c>
      <c r="BM286" s="141" t="s">
        <v>747</v>
      </c>
    </row>
    <row r="287" spans="2:65" s="1" customFormat="1" ht="28.8">
      <c r="B287" s="28"/>
      <c r="D287" s="143" t="s">
        <v>135</v>
      </c>
      <c r="F287" s="144" t="s">
        <v>748</v>
      </c>
      <c r="I287" s="145"/>
      <c r="L287" s="28"/>
      <c r="M287" s="146"/>
      <c r="T287" s="52"/>
      <c r="AT287" s="13" t="s">
        <v>135</v>
      </c>
      <c r="AU287" s="13" t="s">
        <v>85</v>
      </c>
    </row>
    <row r="288" spans="2:65" s="1" customFormat="1" ht="16.5" customHeight="1">
      <c r="B288" s="28"/>
      <c r="C288" s="147" t="s">
        <v>749</v>
      </c>
      <c r="D288" s="147" t="s">
        <v>152</v>
      </c>
      <c r="E288" s="148" t="s">
        <v>750</v>
      </c>
      <c r="F288" s="149" t="s">
        <v>751</v>
      </c>
      <c r="G288" s="150" t="s">
        <v>241</v>
      </c>
      <c r="H288" s="151">
        <v>1</v>
      </c>
      <c r="I288" s="152"/>
      <c r="J288" s="153">
        <f>ROUND(I288*H288,2)</f>
        <v>0</v>
      </c>
      <c r="K288" s="154"/>
      <c r="L288" s="155"/>
      <c r="M288" s="156" t="s">
        <v>1</v>
      </c>
      <c r="N288" s="157" t="s">
        <v>40</v>
      </c>
      <c r="P288" s="139">
        <f>O288*H288</f>
        <v>0</v>
      </c>
      <c r="Q288" s="139">
        <v>0.18</v>
      </c>
      <c r="R288" s="139">
        <f>Q288*H288</f>
        <v>0.18</v>
      </c>
      <c r="S288" s="139">
        <v>0</v>
      </c>
      <c r="T288" s="140">
        <f>S288*H288</f>
        <v>0</v>
      </c>
      <c r="AR288" s="141" t="s">
        <v>317</v>
      </c>
      <c r="AT288" s="141" t="s">
        <v>152</v>
      </c>
      <c r="AU288" s="141" t="s">
        <v>85</v>
      </c>
      <c r="AY288" s="13" t="s">
        <v>127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3" t="s">
        <v>83</v>
      </c>
      <c r="BK288" s="142">
        <f>ROUND(I288*H288,2)</f>
        <v>0</v>
      </c>
      <c r="BL288" s="13" t="s">
        <v>317</v>
      </c>
      <c r="BM288" s="141" t="s">
        <v>752</v>
      </c>
    </row>
    <row r="289" spans="2:65" s="1" customFormat="1">
      <c r="B289" s="28"/>
      <c r="D289" s="143" t="s">
        <v>135</v>
      </c>
      <c r="F289" s="144" t="s">
        <v>751</v>
      </c>
      <c r="I289" s="145"/>
      <c r="L289" s="28"/>
      <c r="M289" s="146"/>
      <c r="T289" s="52"/>
      <c r="AT289" s="13" t="s">
        <v>135</v>
      </c>
      <c r="AU289" s="13" t="s">
        <v>85</v>
      </c>
    </row>
    <row r="290" spans="2:65" s="1" customFormat="1" ht="24.15" customHeight="1">
      <c r="B290" s="28"/>
      <c r="C290" s="129" t="s">
        <v>753</v>
      </c>
      <c r="D290" s="129" t="s">
        <v>130</v>
      </c>
      <c r="E290" s="130" t="s">
        <v>754</v>
      </c>
      <c r="F290" s="131" t="s">
        <v>755</v>
      </c>
      <c r="G290" s="132" t="s">
        <v>241</v>
      </c>
      <c r="H290" s="133">
        <v>7</v>
      </c>
      <c r="I290" s="134"/>
      <c r="J290" s="135">
        <f>ROUND(I290*H290,2)</f>
        <v>0</v>
      </c>
      <c r="K290" s="136"/>
      <c r="L290" s="28"/>
      <c r="M290" s="137" t="s">
        <v>1</v>
      </c>
      <c r="N290" s="138" t="s">
        <v>40</v>
      </c>
      <c r="P290" s="139">
        <f>O290*H290</f>
        <v>0</v>
      </c>
      <c r="Q290" s="139">
        <v>0</v>
      </c>
      <c r="R290" s="139">
        <f>Q290*H290</f>
        <v>0</v>
      </c>
      <c r="S290" s="139">
        <v>0</v>
      </c>
      <c r="T290" s="140">
        <f>S290*H290</f>
        <v>0</v>
      </c>
      <c r="AR290" s="141" t="s">
        <v>219</v>
      </c>
      <c r="AT290" s="141" t="s">
        <v>130</v>
      </c>
      <c r="AU290" s="141" t="s">
        <v>85</v>
      </c>
      <c r="AY290" s="13" t="s">
        <v>127</v>
      </c>
      <c r="BE290" s="142">
        <f>IF(N290="základní",J290,0)</f>
        <v>0</v>
      </c>
      <c r="BF290" s="142">
        <f>IF(N290="snížená",J290,0)</f>
        <v>0</v>
      </c>
      <c r="BG290" s="142">
        <f>IF(N290="zákl. přenesená",J290,0)</f>
        <v>0</v>
      </c>
      <c r="BH290" s="142">
        <f>IF(N290="sníž. přenesená",J290,0)</f>
        <v>0</v>
      </c>
      <c r="BI290" s="142">
        <f>IF(N290="nulová",J290,0)</f>
        <v>0</v>
      </c>
      <c r="BJ290" s="13" t="s">
        <v>83</v>
      </c>
      <c r="BK290" s="142">
        <f>ROUND(I290*H290,2)</f>
        <v>0</v>
      </c>
      <c r="BL290" s="13" t="s">
        <v>219</v>
      </c>
      <c r="BM290" s="141" t="s">
        <v>756</v>
      </c>
    </row>
    <row r="291" spans="2:65" s="1" customFormat="1" ht="38.4">
      <c r="B291" s="28"/>
      <c r="D291" s="143" t="s">
        <v>135</v>
      </c>
      <c r="F291" s="144" t="s">
        <v>757</v>
      </c>
      <c r="I291" s="145"/>
      <c r="L291" s="28"/>
      <c r="M291" s="146"/>
      <c r="T291" s="52"/>
      <c r="AT291" s="13" t="s">
        <v>135</v>
      </c>
      <c r="AU291" s="13" t="s">
        <v>85</v>
      </c>
    </row>
    <row r="292" spans="2:65" s="1" customFormat="1" ht="24.15" customHeight="1">
      <c r="B292" s="28"/>
      <c r="C292" s="129" t="s">
        <v>758</v>
      </c>
      <c r="D292" s="129" t="s">
        <v>130</v>
      </c>
      <c r="E292" s="130" t="s">
        <v>759</v>
      </c>
      <c r="F292" s="131" t="s">
        <v>760</v>
      </c>
      <c r="G292" s="132" t="s">
        <v>148</v>
      </c>
      <c r="H292" s="133">
        <v>4</v>
      </c>
      <c r="I292" s="134"/>
      <c r="J292" s="135">
        <f>ROUND(I292*H292,2)</f>
        <v>0</v>
      </c>
      <c r="K292" s="136"/>
      <c r="L292" s="28"/>
      <c r="M292" s="137" t="s">
        <v>1</v>
      </c>
      <c r="N292" s="138" t="s">
        <v>40</v>
      </c>
      <c r="P292" s="139">
        <f>O292*H292</f>
        <v>0</v>
      </c>
      <c r="Q292" s="139">
        <v>0.11934</v>
      </c>
      <c r="R292" s="139">
        <f>Q292*H292</f>
        <v>0.47736000000000001</v>
      </c>
      <c r="S292" s="139">
        <v>0</v>
      </c>
      <c r="T292" s="140">
        <f>S292*H292</f>
        <v>0</v>
      </c>
      <c r="AR292" s="141" t="s">
        <v>219</v>
      </c>
      <c r="AT292" s="141" t="s">
        <v>130</v>
      </c>
      <c r="AU292" s="141" t="s">
        <v>85</v>
      </c>
      <c r="AY292" s="13" t="s">
        <v>127</v>
      </c>
      <c r="BE292" s="142">
        <f>IF(N292="základní",J292,0)</f>
        <v>0</v>
      </c>
      <c r="BF292" s="142">
        <f>IF(N292="snížená",J292,0)</f>
        <v>0</v>
      </c>
      <c r="BG292" s="142">
        <f>IF(N292="zákl. přenesená",J292,0)</f>
        <v>0</v>
      </c>
      <c r="BH292" s="142">
        <f>IF(N292="sníž. přenesená",J292,0)</f>
        <v>0</v>
      </c>
      <c r="BI292" s="142">
        <f>IF(N292="nulová",J292,0)</f>
        <v>0</v>
      </c>
      <c r="BJ292" s="13" t="s">
        <v>83</v>
      </c>
      <c r="BK292" s="142">
        <f>ROUND(I292*H292,2)</f>
        <v>0</v>
      </c>
      <c r="BL292" s="13" t="s">
        <v>219</v>
      </c>
      <c r="BM292" s="141" t="s">
        <v>761</v>
      </c>
    </row>
    <row r="293" spans="2:65" s="1" customFormat="1" ht="28.8">
      <c r="B293" s="28"/>
      <c r="D293" s="143" t="s">
        <v>135</v>
      </c>
      <c r="F293" s="144" t="s">
        <v>762</v>
      </c>
      <c r="I293" s="145"/>
      <c r="L293" s="28"/>
      <c r="M293" s="146"/>
      <c r="T293" s="52"/>
      <c r="AT293" s="13" t="s">
        <v>135</v>
      </c>
      <c r="AU293" s="13" t="s">
        <v>85</v>
      </c>
    </row>
    <row r="294" spans="2:65" s="1" customFormat="1" ht="24.15" customHeight="1">
      <c r="B294" s="28"/>
      <c r="C294" s="129" t="s">
        <v>763</v>
      </c>
      <c r="D294" s="129" t="s">
        <v>130</v>
      </c>
      <c r="E294" s="130" t="s">
        <v>764</v>
      </c>
      <c r="F294" s="131" t="s">
        <v>765</v>
      </c>
      <c r="G294" s="132" t="s">
        <v>148</v>
      </c>
      <c r="H294" s="133">
        <v>4</v>
      </c>
      <c r="I294" s="134"/>
      <c r="J294" s="135">
        <f>ROUND(I294*H294,2)</f>
        <v>0</v>
      </c>
      <c r="K294" s="136"/>
      <c r="L294" s="28"/>
      <c r="M294" s="137" t="s">
        <v>1</v>
      </c>
      <c r="N294" s="138" t="s">
        <v>40</v>
      </c>
      <c r="P294" s="139">
        <f>O294*H294</f>
        <v>0</v>
      </c>
      <c r="Q294" s="139">
        <v>0.14321</v>
      </c>
      <c r="R294" s="139">
        <f>Q294*H294</f>
        <v>0.57284000000000002</v>
      </c>
      <c r="S294" s="139">
        <v>0</v>
      </c>
      <c r="T294" s="140">
        <f>S294*H294</f>
        <v>0</v>
      </c>
      <c r="AR294" s="141" t="s">
        <v>219</v>
      </c>
      <c r="AT294" s="141" t="s">
        <v>130</v>
      </c>
      <c r="AU294" s="141" t="s">
        <v>85</v>
      </c>
      <c r="AY294" s="13" t="s">
        <v>127</v>
      </c>
      <c r="BE294" s="142">
        <f>IF(N294="základní",J294,0)</f>
        <v>0</v>
      </c>
      <c r="BF294" s="142">
        <f>IF(N294="snížená",J294,0)</f>
        <v>0</v>
      </c>
      <c r="BG294" s="142">
        <f>IF(N294="zákl. přenesená",J294,0)</f>
        <v>0</v>
      </c>
      <c r="BH294" s="142">
        <f>IF(N294="sníž. přenesená",J294,0)</f>
        <v>0</v>
      </c>
      <c r="BI294" s="142">
        <f>IF(N294="nulová",J294,0)</f>
        <v>0</v>
      </c>
      <c r="BJ294" s="13" t="s">
        <v>83</v>
      </c>
      <c r="BK294" s="142">
        <f>ROUND(I294*H294,2)</f>
        <v>0</v>
      </c>
      <c r="BL294" s="13" t="s">
        <v>219</v>
      </c>
      <c r="BM294" s="141" t="s">
        <v>766</v>
      </c>
    </row>
    <row r="295" spans="2:65" s="1" customFormat="1" ht="28.8">
      <c r="B295" s="28"/>
      <c r="D295" s="143" t="s">
        <v>135</v>
      </c>
      <c r="F295" s="144" t="s">
        <v>767</v>
      </c>
      <c r="I295" s="145"/>
      <c r="L295" s="28"/>
      <c r="M295" s="146"/>
      <c r="T295" s="52"/>
      <c r="AT295" s="13" t="s">
        <v>135</v>
      </c>
      <c r="AU295" s="13" t="s">
        <v>85</v>
      </c>
    </row>
    <row r="296" spans="2:65" s="1" customFormat="1" ht="24.15" customHeight="1">
      <c r="B296" s="28"/>
      <c r="C296" s="129" t="s">
        <v>768</v>
      </c>
      <c r="D296" s="129" t="s">
        <v>130</v>
      </c>
      <c r="E296" s="130" t="s">
        <v>769</v>
      </c>
      <c r="F296" s="131" t="s">
        <v>770</v>
      </c>
      <c r="G296" s="132" t="s">
        <v>148</v>
      </c>
      <c r="H296" s="133">
        <v>4</v>
      </c>
      <c r="I296" s="134"/>
      <c r="J296" s="135">
        <f>ROUND(I296*H296,2)</f>
        <v>0</v>
      </c>
      <c r="K296" s="136"/>
      <c r="L296" s="28"/>
      <c r="M296" s="137" t="s">
        <v>1</v>
      </c>
      <c r="N296" s="138" t="s">
        <v>40</v>
      </c>
      <c r="P296" s="139">
        <f>O296*H296</f>
        <v>0</v>
      </c>
      <c r="Q296" s="139">
        <v>0</v>
      </c>
      <c r="R296" s="139">
        <f>Q296*H296</f>
        <v>0</v>
      </c>
      <c r="S296" s="139">
        <v>0</v>
      </c>
      <c r="T296" s="140">
        <f>S296*H296</f>
        <v>0</v>
      </c>
      <c r="AR296" s="141" t="s">
        <v>219</v>
      </c>
      <c r="AT296" s="141" t="s">
        <v>130</v>
      </c>
      <c r="AU296" s="141" t="s">
        <v>85</v>
      </c>
      <c r="AY296" s="13" t="s">
        <v>127</v>
      </c>
      <c r="BE296" s="142">
        <f>IF(N296="základní",J296,0)</f>
        <v>0</v>
      </c>
      <c r="BF296" s="142">
        <f>IF(N296="snížená",J296,0)</f>
        <v>0</v>
      </c>
      <c r="BG296" s="142">
        <f>IF(N296="zákl. přenesená",J296,0)</f>
        <v>0</v>
      </c>
      <c r="BH296" s="142">
        <f>IF(N296="sníž. přenesená",J296,0)</f>
        <v>0</v>
      </c>
      <c r="BI296" s="142">
        <f>IF(N296="nulová",J296,0)</f>
        <v>0</v>
      </c>
      <c r="BJ296" s="13" t="s">
        <v>83</v>
      </c>
      <c r="BK296" s="142">
        <f>ROUND(I296*H296,2)</f>
        <v>0</v>
      </c>
      <c r="BL296" s="13" t="s">
        <v>219</v>
      </c>
      <c r="BM296" s="141" t="s">
        <v>771</v>
      </c>
    </row>
    <row r="297" spans="2:65" s="1" customFormat="1" ht="38.4">
      <c r="B297" s="28"/>
      <c r="D297" s="143" t="s">
        <v>135</v>
      </c>
      <c r="F297" s="144" t="s">
        <v>772</v>
      </c>
      <c r="I297" s="145"/>
      <c r="L297" s="28"/>
      <c r="M297" s="146"/>
      <c r="T297" s="52"/>
      <c r="AT297" s="13" t="s">
        <v>135</v>
      </c>
      <c r="AU297" s="13" t="s">
        <v>85</v>
      </c>
    </row>
    <row r="298" spans="2:65" s="1" customFormat="1" ht="24.15" customHeight="1">
      <c r="B298" s="28"/>
      <c r="C298" s="129" t="s">
        <v>773</v>
      </c>
      <c r="D298" s="129" t="s">
        <v>130</v>
      </c>
      <c r="E298" s="130" t="s">
        <v>774</v>
      </c>
      <c r="F298" s="131" t="s">
        <v>775</v>
      </c>
      <c r="G298" s="132" t="s">
        <v>148</v>
      </c>
      <c r="H298" s="133">
        <v>4</v>
      </c>
      <c r="I298" s="134"/>
      <c r="J298" s="135">
        <f>ROUND(I298*H298,2)</f>
        <v>0</v>
      </c>
      <c r="K298" s="136"/>
      <c r="L298" s="28"/>
      <c r="M298" s="137" t="s">
        <v>1</v>
      </c>
      <c r="N298" s="138" t="s">
        <v>40</v>
      </c>
      <c r="P298" s="139">
        <f>O298*H298</f>
        <v>0</v>
      </c>
      <c r="Q298" s="139">
        <v>0</v>
      </c>
      <c r="R298" s="139">
        <f>Q298*H298</f>
        <v>0</v>
      </c>
      <c r="S298" s="139">
        <v>0</v>
      </c>
      <c r="T298" s="140">
        <f>S298*H298</f>
        <v>0</v>
      </c>
      <c r="AR298" s="141" t="s">
        <v>219</v>
      </c>
      <c r="AT298" s="141" t="s">
        <v>130</v>
      </c>
      <c r="AU298" s="141" t="s">
        <v>85</v>
      </c>
      <c r="AY298" s="13" t="s">
        <v>127</v>
      </c>
      <c r="BE298" s="142">
        <f>IF(N298="základní",J298,0)</f>
        <v>0</v>
      </c>
      <c r="BF298" s="142">
        <f>IF(N298="snížená",J298,0)</f>
        <v>0</v>
      </c>
      <c r="BG298" s="142">
        <f>IF(N298="zákl. přenesená",J298,0)</f>
        <v>0</v>
      </c>
      <c r="BH298" s="142">
        <f>IF(N298="sníž. přenesená",J298,0)</f>
        <v>0</v>
      </c>
      <c r="BI298" s="142">
        <f>IF(N298="nulová",J298,0)</f>
        <v>0</v>
      </c>
      <c r="BJ298" s="13" t="s">
        <v>83</v>
      </c>
      <c r="BK298" s="142">
        <f>ROUND(I298*H298,2)</f>
        <v>0</v>
      </c>
      <c r="BL298" s="13" t="s">
        <v>219</v>
      </c>
      <c r="BM298" s="141" t="s">
        <v>776</v>
      </c>
    </row>
    <row r="299" spans="2:65" s="1" customFormat="1" ht="28.8">
      <c r="B299" s="28"/>
      <c r="D299" s="143" t="s">
        <v>135</v>
      </c>
      <c r="F299" s="144" t="s">
        <v>777</v>
      </c>
      <c r="I299" s="145"/>
      <c r="L299" s="28"/>
      <c r="M299" s="146"/>
      <c r="T299" s="52"/>
      <c r="AT299" s="13" t="s">
        <v>135</v>
      </c>
      <c r="AU299" s="13" t="s">
        <v>85</v>
      </c>
    </row>
    <row r="300" spans="2:65" s="1" customFormat="1" ht="33" customHeight="1">
      <c r="B300" s="28"/>
      <c r="C300" s="129" t="s">
        <v>778</v>
      </c>
      <c r="D300" s="129" t="s">
        <v>130</v>
      </c>
      <c r="E300" s="130" t="s">
        <v>779</v>
      </c>
      <c r="F300" s="131" t="s">
        <v>780</v>
      </c>
      <c r="G300" s="132" t="s">
        <v>148</v>
      </c>
      <c r="H300" s="133">
        <v>4</v>
      </c>
      <c r="I300" s="134"/>
      <c r="J300" s="135">
        <f>ROUND(I300*H300,2)</f>
        <v>0</v>
      </c>
      <c r="K300" s="136"/>
      <c r="L300" s="28"/>
      <c r="M300" s="137" t="s">
        <v>1</v>
      </c>
      <c r="N300" s="138" t="s">
        <v>40</v>
      </c>
      <c r="P300" s="139">
        <f>O300*H300</f>
        <v>0</v>
      </c>
      <c r="Q300" s="139">
        <v>0</v>
      </c>
      <c r="R300" s="139">
        <f>Q300*H300</f>
        <v>0</v>
      </c>
      <c r="S300" s="139">
        <v>0</v>
      </c>
      <c r="T300" s="140">
        <f>S300*H300</f>
        <v>0</v>
      </c>
      <c r="AR300" s="141" t="s">
        <v>219</v>
      </c>
      <c r="AT300" s="141" t="s">
        <v>130</v>
      </c>
      <c r="AU300" s="141" t="s">
        <v>85</v>
      </c>
      <c r="AY300" s="13" t="s">
        <v>127</v>
      </c>
      <c r="BE300" s="142">
        <f>IF(N300="základní",J300,0)</f>
        <v>0</v>
      </c>
      <c r="BF300" s="142">
        <f>IF(N300="snížená",J300,0)</f>
        <v>0</v>
      </c>
      <c r="BG300" s="142">
        <f>IF(N300="zákl. přenesená",J300,0)</f>
        <v>0</v>
      </c>
      <c r="BH300" s="142">
        <f>IF(N300="sníž. přenesená",J300,0)</f>
        <v>0</v>
      </c>
      <c r="BI300" s="142">
        <f>IF(N300="nulová",J300,0)</f>
        <v>0</v>
      </c>
      <c r="BJ300" s="13" t="s">
        <v>83</v>
      </c>
      <c r="BK300" s="142">
        <f>ROUND(I300*H300,2)</f>
        <v>0</v>
      </c>
      <c r="BL300" s="13" t="s">
        <v>219</v>
      </c>
      <c r="BM300" s="141" t="s">
        <v>781</v>
      </c>
    </row>
    <row r="301" spans="2:65" s="1" customFormat="1" ht="28.8">
      <c r="B301" s="28"/>
      <c r="D301" s="143" t="s">
        <v>135</v>
      </c>
      <c r="F301" s="144" t="s">
        <v>782</v>
      </c>
      <c r="I301" s="145"/>
      <c r="L301" s="28"/>
      <c r="M301" s="146"/>
      <c r="T301" s="52"/>
      <c r="AT301" s="13" t="s">
        <v>135</v>
      </c>
      <c r="AU301" s="13" t="s">
        <v>85</v>
      </c>
    </row>
    <row r="302" spans="2:65" s="1" customFormat="1" ht="33" customHeight="1">
      <c r="B302" s="28"/>
      <c r="C302" s="129" t="s">
        <v>783</v>
      </c>
      <c r="D302" s="129" t="s">
        <v>130</v>
      </c>
      <c r="E302" s="130" t="s">
        <v>784</v>
      </c>
      <c r="F302" s="131" t="s">
        <v>785</v>
      </c>
      <c r="G302" s="132" t="s">
        <v>148</v>
      </c>
      <c r="H302" s="133">
        <v>2</v>
      </c>
      <c r="I302" s="134"/>
      <c r="J302" s="135">
        <f>ROUND(I302*H302,2)</f>
        <v>0</v>
      </c>
      <c r="K302" s="136"/>
      <c r="L302" s="28"/>
      <c r="M302" s="137" t="s">
        <v>1</v>
      </c>
      <c r="N302" s="138" t="s">
        <v>40</v>
      </c>
      <c r="P302" s="139">
        <f>O302*H302</f>
        <v>0</v>
      </c>
      <c r="Q302" s="139">
        <v>0</v>
      </c>
      <c r="R302" s="139">
        <f>Q302*H302</f>
        <v>0</v>
      </c>
      <c r="S302" s="139">
        <v>0</v>
      </c>
      <c r="T302" s="140">
        <f>S302*H302</f>
        <v>0</v>
      </c>
      <c r="AR302" s="141" t="s">
        <v>219</v>
      </c>
      <c r="AT302" s="141" t="s">
        <v>130</v>
      </c>
      <c r="AU302" s="141" t="s">
        <v>85</v>
      </c>
      <c r="AY302" s="13" t="s">
        <v>127</v>
      </c>
      <c r="BE302" s="142">
        <f>IF(N302="základní",J302,0)</f>
        <v>0</v>
      </c>
      <c r="BF302" s="142">
        <f>IF(N302="snížená",J302,0)</f>
        <v>0</v>
      </c>
      <c r="BG302" s="142">
        <f>IF(N302="zákl. přenesená",J302,0)</f>
        <v>0</v>
      </c>
      <c r="BH302" s="142">
        <f>IF(N302="sníž. přenesená",J302,0)</f>
        <v>0</v>
      </c>
      <c r="BI302" s="142">
        <f>IF(N302="nulová",J302,0)</f>
        <v>0</v>
      </c>
      <c r="BJ302" s="13" t="s">
        <v>83</v>
      </c>
      <c r="BK302" s="142">
        <f>ROUND(I302*H302,2)</f>
        <v>0</v>
      </c>
      <c r="BL302" s="13" t="s">
        <v>219</v>
      </c>
      <c r="BM302" s="141" t="s">
        <v>786</v>
      </c>
    </row>
    <row r="303" spans="2:65" s="1" customFormat="1" ht="28.8">
      <c r="B303" s="28"/>
      <c r="D303" s="143" t="s">
        <v>135</v>
      </c>
      <c r="F303" s="144" t="s">
        <v>787</v>
      </c>
      <c r="I303" s="145"/>
      <c r="L303" s="28"/>
      <c r="M303" s="146"/>
      <c r="T303" s="52"/>
      <c r="AT303" s="13" t="s">
        <v>135</v>
      </c>
      <c r="AU303" s="13" t="s">
        <v>85</v>
      </c>
    </row>
    <row r="304" spans="2:65" s="11" customFormat="1" ht="25.95" customHeight="1">
      <c r="B304" s="117"/>
      <c r="D304" s="118" t="s">
        <v>74</v>
      </c>
      <c r="E304" s="119" t="s">
        <v>319</v>
      </c>
      <c r="F304" s="119" t="s">
        <v>320</v>
      </c>
      <c r="I304" s="120"/>
      <c r="J304" s="121">
        <f>BK304</f>
        <v>0</v>
      </c>
      <c r="L304" s="117"/>
      <c r="M304" s="122"/>
      <c r="P304" s="123">
        <f>SUM(P305:P316)</f>
        <v>0</v>
      </c>
      <c r="R304" s="123">
        <f>SUM(R305:R316)</f>
        <v>0</v>
      </c>
      <c r="T304" s="124">
        <f>SUM(T305:T316)</f>
        <v>0</v>
      </c>
      <c r="AR304" s="118" t="s">
        <v>151</v>
      </c>
      <c r="AT304" s="125" t="s">
        <v>74</v>
      </c>
      <c r="AU304" s="125" t="s">
        <v>75</v>
      </c>
      <c r="AY304" s="118" t="s">
        <v>127</v>
      </c>
      <c r="BK304" s="126">
        <f>SUM(BK305:BK316)</f>
        <v>0</v>
      </c>
    </row>
    <row r="305" spans="2:65" s="1" customFormat="1" ht="16.5" customHeight="1">
      <c r="B305" s="28"/>
      <c r="C305" s="129" t="s">
        <v>788</v>
      </c>
      <c r="D305" s="129" t="s">
        <v>130</v>
      </c>
      <c r="E305" s="130" t="s">
        <v>789</v>
      </c>
      <c r="F305" s="131" t="s">
        <v>790</v>
      </c>
      <c r="G305" s="132" t="s">
        <v>324</v>
      </c>
      <c r="H305" s="133">
        <v>5</v>
      </c>
      <c r="I305" s="134"/>
      <c r="J305" s="135">
        <f>ROUND(I305*H305,2)</f>
        <v>0</v>
      </c>
      <c r="K305" s="136"/>
      <c r="L305" s="28"/>
      <c r="M305" s="137" t="s">
        <v>1</v>
      </c>
      <c r="N305" s="138" t="s">
        <v>40</v>
      </c>
      <c r="P305" s="139">
        <f>O305*H305</f>
        <v>0</v>
      </c>
      <c r="Q305" s="139">
        <v>0</v>
      </c>
      <c r="R305" s="139">
        <f>Q305*H305</f>
        <v>0</v>
      </c>
      <c r="S305" s="139">
        <v>0</v>
      </c>
      <c r="T305" s="140">
        <f>S305*H305</f>
        <v>0</v>
      </c>
      <c r="AR305" s="141" t="s">
        <v>325</v>
      </c>
      <c r="AT305" s="141" t="s">
        <v>130</v>
      </c>
      <c r="AU305" s="141" t="s">
        <v>83</v>
      </c>
      <c r="AY305" s="13" t="s">
        <v>127</v>
      </c>
      <c r="BE305" s="142">
        <f>IF(N305="základní",J305,0)</f>
        <v>0</v>
      </c>
      <c r="BF305" s="142">
        <f>IF(N305="snížená",J305,0)</f>
        <v>0</v>
      </c>
      <c r="BG305" s="142">
        <f>IF(N305="zákl. přenesená",J305,0)</f>
        <v>0</v>
      </c>
      <c r="BH305" s="142">
        <f>IF(N305="sníž. přenesená",J305,0)</f>
        <v>0</v>
      </c>
      <c r="BI305" s="142">
        <f>IF(N305="nulová",J305,0)</f>
        <v>0</v>
      </c>
      <c r="BJ305" s="13" t="s">
        <v>83</v>
      </c>
      <c r="BK305" s="142">
        <f>ROUND(I305*H305,2)</f>
        <v>0</v>
      </c>
      <c r="BL305" s="13" t="s">
        <v>325</v>
      </c>
      <c r="BM305" s="141" t="s">
        <v>791</v>
      </c>
    </row>
    <row r="306" spans="2:65" s="1" customFormat="1" ht="19.2">
      <c r="B306" s="28"/>
      <c r="D306" s="143" t="s">
        <v>135</v>
      </c>
      <c r="F306" s="144" t="s">
        <v>792</v>
      </c>
      <c r="I306" s="145"/>
      <c r="L306" s="28"/>
      <c r="M306" s="146"/>
      <c r="T306" s="52"/>
      <c r="AT306" s="13" t="s">
        <v>135</v>
      </c>
      <c r="AU306" s="13" t="s">
        <v>83</v>
      </c>
    </row>
    <row r="307" spans="2:65" s="1" customFormat="1" ht="16.5" customHeight="1">
      <c r="B307" s="28"/>
      <c r="C307" s="129" t="s">
        <v>793</v>
      </c>
      <c r="D307" s="129" t="s">
        <v>130</v>
      </c>
      <c r="E307" s="130" t="s">
        <v>794</v>
      </c>
      <c r="F307" s="131" t="s">
        <v>795</v>
      </c>
      <c r="G307" s="132" t="s">
        <v>324</v>
      </c>
      <c r="H307" s="133">
        <v>6</v>
      </c>
      <c r="I307" s="134"/>
      <c r="J307" s="135">
        <f>ROUND(I307*H307,2)</f>
        <v>0</v>
      </c>
      <c r="K307" s="136"/>
      <c r="L307" s="28"/>
      <c r="M307" s="137" t="s">
        <v>1</v>
      </c>
      <c r="N307" s="138" t="s">
        <v>40</v>
      </c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AR307" s="141" t="s">
        <v>325</v>
      </c>
      <c r="AT307" s="141" t="s">
        <v>130</v>
      </c>
      <c r="AU307" s="141" t="s">
        <v>83</v>
      </c>
      <c r="AY307" s="13" t="s">
        <v>127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3" t="s">
        <v>83</v>
      </c>
      <c r="BK307" s="142">
        <f>ROUND(I307*H307,2)</f>
        <v>0</v>
      </c>
      <c r="BL307" s="13" t="s">
        <v>325</v>
      </c>
      <c r="BM307" s="141" t="s">
        <v>796</v>
      </c>
    </row>
    <row r="308" spans="2:65" s="1" customFormat="1" ht="19.2">
      <c r="B308" s="28"/>
      <c r="D308" s="143" t="s">
        <v>135</v>
      </c>
      <c r="F308" s="144" t="s">
        <v>797</v>
      </c>
      <c r="I308" s="145"/>
      <c r="L308" s="28"/>
      <c r="M308" s="146"/>
      <c r="T308" s="52"/>
      <c r="AT308" s="13" t="s">
        <v>135</v>
      </c>
      <c r="AU308" s="13" t="s">
        <v>83</v>
      </c>
    </row>
    <row r="309" spans="2:65" s="1" customFormat="1" ht="21.75" customHeight="1">
      <c r="B309" s="28"/>
      <c r="C309" s="129" t="s">
        <v>798</v>
      </c>
      <c r="D309" s="129" t="s">
        <v>130</v>
      </c>
      <c r="E309" s="130" t="s">
        <v>799</v>
      </c>
      <c r="F309" s="131" t="s">
        <v>800</v>
      </c>
      <c r="G309" s="132" t="s">
        <v>324</v>
      </c>
      <c r="H309" s="133">
        <v>5</v>
      </c>
      <c r="I309" s="134"/>
      <c r="J309" s="135">
        <f>ROUND(I309*H309,2)</f>
        <v>0</v>
      </c>
      <c r="K309" s="136"/>
      <c r="L309" s="28"/>
      <c r="M309" s="137" t="s">
        <v>1</v>
      </c>
      <c r="N309" s="138" t="s">
        <v>40</v>
      </c>
      <c r="P309" s="139">
        <f>O309*H309</f>
        <v>0</v>
      </c>
      <c r="Q309" s="139">
        <v>0</v>
      </c>
      <c r="R309" s="139">
        <f>Q309*H309</f>
        <v>0</v>
      </c>
      <c r="S309" s="139">
        <v>0</v>
      </c>
      <c r="T309" s="140">
        <f>S309*H309</f>
        <v>0</v>
      </c>
      <c r="AR309" s="141" t="s">
        <v>325</v>
      </c>
      <c r="AT309" s="141" t="s">
        <v>130</v>
      </c>
      <c r="AU309" s="141" t="s">
        <v>83</v>
      </c>
      <c r="AY309" s="13" t="s">
        <v>127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3" t="s">
        <v>83</v>
      </c>
      <c r="BK309" s="142">
        <f>ROUND(I309*H309,2)</f>
        <v>0</v>
      </c>
      <c r="BL309" s="13" t="s">
        <v>325</v>
      </c>
      <c r="BM309" s="141" t="s">
        <v>801</v>
      </c>
    </row>
    <row r="310" spans="2:65" s="1" customFormat="1" ht="19.2">
      <c r="B310" s="28"/>
      <c r="D310" s="143" t="s">
        <v>135</v>
      </c>
      <c r="F310" s="144" t="s">
        <v>802</v>
      </c>
      <c r="I310" s="145"/>
      <c r="L310" s="28"/>
      <c r="M310" s="146"/>
      <c r="T310" s="52"/>
      <c r="AT310" s="13" t="s">
        <v>135</v>
      </c>
      <c r="AU310" s="13" t="s">
        <v>83</v>
      </c>
    </row>
    <row r="311" spans="2:65" s="1" customFormat="1" ht="21.75" customHeight="1">
      <c r="B311" s="28"/>
      <c r="C311" s="129" t="s">
        <v>803</v>
      </c>
      <c r="D311" s="129" t="s">
        <v>130</v>
      </c>
      <c r="E311" s="130" t="s">
        <v>489</v>
      </c>
      <c r="F311" s="131" t="s">
        <v>490</v>
      </c>
      <c r="G311" s="132" t="s">
        <v>324</v>
      </c>
      <c r="H311" s="133">
        <v>6</v>
      </c>
      <c r="I311" s="134"/>
      <c r="J311" s="135">
        <f>ROUND(I311*H311,2)</f>
        <v>0</v>
      </c>
      <c r="K311" s="136"/>
      <c r="L311" s="28"/>
      <c r="M311" s="137" t="s">
        <v>1</v>
      </c>
      <c r="N311" s="138" t="s">
        <v>40</v>
      </c>
      <c r="P311" s="139">
        <f>O311*H311</f>
        <v>0</v>
      </c>
      <c r="Q311" s="139">
        <v>0</v>
      </c>
      <c r="R311" s="139">
        <f>Q311*H311</f>
        <v>0</v>
      </c>
      <c r="S311" s="139">
        <v>0</v>
      </c>
      <c r="T311" s="140">
        <f>S311*H311</f>
        <v>0</v>
      </c>
      <c r="AR311" s="141" t="s">
        <v>325</v>
      </c>
      <c r="AT311" s="141" t="s">
        <v>130</v>
      </c>
      <c r="AU311" s="141" t="s">
        <v>83</v>
      </c>
      <c r="AY311" s="13" t="s">
        <v>127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3" t="s">
        <v>83</v>
      </c>
      <c r="BK311" s="142">
        <f>ROUND(I311*H311,2)</f>
        <v>0</v>
      </c>
      <c r="BL311" s="13" t="s">
        <v>325</v>
      </c>
      <c r="BM311" s="141" t="s">
        <v>804</v>
      </c>
    </row>
    <row r="312" spans="2:65" s="1" customFormat="1" ht="19.2">
      <c r="B312" s="28"/>
      <c r="D312" s="143" t="s">
        <v>135</v>
      </c>
      <c r="F312" s="144" t="s">
        <v>492</v>
      </c>
      <c r="I312" s="145"/>
      <c r="L312" s="28"/>
      <c r="M312" s="146"/>
      <c r="T312" s="52"/>
      <c r="AT312" s="13" t="s">
        <v>135</v>
      </c>
      <c r="AU312" s="13" t="s">
        <v>83</v>
      </c>
    </row>
    <row r="313" spans="2:65" s="1" customFormat="1" ht="16.5" customHeight="1">
      <c r="B313" s="28"/>
      <c r="C313" s="129" t="s">
        <v>805</v>
      </c>
      <c r="D313" s="129" t="s">
        <v>130</v>
      </c>
      <c r="E313" s="130" t="s">
        <v>494</v>
      </c>
      <c r="F313" s="131" t="s">
        <v>495</v>
      </c>
      <c r="G313" s="132" t="s">
        <v>324</v>
      </c>
      <c r="H313" s="133">
        <v>6</v>
      </c>
      <c r="I313" s="134"/>
      <c r="J313" s="135">
        <f>ROUND(I313*H313,2)</f>
        <v>0</v>
      </c>
      <c r="K313" s="136"/>
      <c r="L313" s="28"/>
      <c r="M313" s="137" t="s">
        <v>1</v>
      </c>
      <c r="N313" s="138" t="s">
        <v>40</v>
      </c>
      <c r="P313" s="139">
        <f>O313*H313</f>
        <v>0</v>
      </c>
      <c r="Q313" s="139">
        <v>0</v>
      </c>
      <c r="R313" s="139">
        <f>Q313*H313</f>
        <v>0</v>
      </c>
      <c r="S313" s="139">
        <v>0</v>
      </c>
      <c r="T313" s="140">
        <f>S313*H313</f>
        <v>0</v>
      </c>
      <c r="AR313" s="141" t="s">
        <v>325</v>
      </c>
      <c r="AT313" s="141" t="s">
        <v>130</v>
      </c>
      <c r="AU313" s="141" t="s">
        <v>83</v>
      </c>
      <c r="AY313" s="13" t="s">
        <v>127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3" t="s">
        <v>83</v>
      </c>
      <c r="BK313" s="142">
        <f>ROUND(I313*H313,2)</f>
        <v>0</v>
      </c>
      <c r="BL313" s="13" t="s">
        <v>325</v>
      </c>
      <c r="BM313" s="141" t="s">
        <v>806</v>
      </c>
    </row>
    <row r="314" spans="2:65" s="1" customFormat="1" ht="19.2">
      <c r="B314" s="28"/>
      <c r="D314" s="143" t="s">
        <v>135</v>
      </c>
      <c r="F314" s="144" t="s">
        <v>497</v>
      </c>
      <c r="I314" s="145"/>
      <c r="L314" s="28"/>
      <c r="M314" s="146"/>
      <c r="T314" s="52"/>
      <c r="AT314" s="13" t="s">
        <v>135</v>
      </c>
      <c r="AU314" s="13" t="s">
        <v>83</v>
      </c>
    </row>
    <row r="315" spans="2:65" s="1" customFormat="1" ht="16.5" customHeight="1">
      <c r="B315" s="28"/>
      <c r="C315" s="129" t="s">
        <v>807</v>
      </c>
      <c r="D315" s="129" t="s">
        <v>130</v>
      </c>
      <c r="E315" s="130" t="s">
        <v>344</v>
      </c>
      <c r="F315" s="131" t="s">
        <v>499</v>
      </c>
      <c r="G315" s="132" t="s">
        <v>324</v>
      </c>
      <c r="H315" s="133">
        <v>3</v>
      </c>
      <c r="I315" s="134"/>
      <c r="J315" s="135">
        <f>ROUND(I315*H315,2)</f>
        <v>0</v>
      </c>
      <c r="K315" s="136"/>
      <c r="L315" s="28"/>
      <c r="M315" s="137" t="s">
        <v>1</v>
      </c>
      <c r="N315" s="138" t="s">
        <v>40</v>
      </c>
      <c r="P315" s="139">
        <f>O315*H315</f>
        <v>0</v>
      </c>
      <c r="Q315" s="139">
        <v>0</v>
      </c>
      <c r="R315" s="139">
        <f>Q315*H315</f>
        <v>0</v>
      </c>
      <c r="S315" s="139">
        <v>0</v>
      </c>
      <c r="T315" s="140">
        <f>S315*H315</f>
        <v>0</v>
      </c>
      <c r="AR315" s="141" t="s">
        <v>325</v>
      </c>
      <c r="AT315" s="141" t="s">
        <v>130</v>
      </c>
      <c r="AU315" s="141" t="s">
        <v>83</v>
      </c>
      <c r="AY315" s="13" t="s">
        <v>127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3" t="s">
        <v>83</v>
      </c>
      <c r="BK315" s="142">
        <f>ROUND(I315*H315,2)</f>
        <v>0</v>
      </c>
      <c r="BL315" s="13" t="s">
        <v>325</v>
      </c>
      <c r="BM315" s="141" t="s">
        <v>808</v>
      </c>
    </row>
    <row r="316" spans="2:65" s="1" customFormat="1" ht="19.2">
      <c r="B316" s="28"/>
      <c r="D316" s="143" t="s">
        <v>135</v>
      </c>
      <c r="F316" s="144" t="s">
        <v>347</v>
      </c>
      <c r="I316" s="145"/>
      <c r="L316" s="28"/>
      <c r="M316" s="146"/>
      <c r="T316" s="52"/>
      <c r="AT316" s="13" t="s">
        <v>135</v>
      </c>
      <c r="AU316" s="13" t="s">
        <v>83</v>
      </c>
    </row>
    <row r="317" spans="2:65" s="11" customFormat="1" ht="25.95" customHeight="1">
      <c r="B317" s="117"/>
      <c r="D317" s="118" t="s">
        <v>74</v>
      </c>
      <c r="E317" s="119" t="s">
        <v>348</v>
      </c>
      <c r="F317" s="119" t="s">
        <v>349</v>
      </c>
      <c r="I317" s="120"/>
      <c r="J317" s="121">
        <f>BK317</f>
        <v>0</v>
      </c>
      <c r="L317" s="117"/>
      <c r="M317" s="122"/>
      <c r="P317" s="123">
        <f>P318</f>
        <v>0</v>
      </c>
      <c r="R317" s="123">
        <f>R318</f>
        <v>0</v>
      </c>
      <c r="T317" s="124">
        <f>T318</f>
        <v>0</v>
      </c>
      <c r="AR317" s="118" t="s">
        <v>157</v>
      </c>
      <c r="AT317" s="125" t="s">
        <v>74</v>
      </c>
      <c r="AU317" s="125" t="s">
        <v>75</v>
      </c>
      <c r="AY317" s="118" t="s">
        <v>127</v>
      </c>
      <c r="BK317" s="126">
        <f>BK318</f>
        <v>0</v>
      </c>
    </row>
    <row r="318" spans="2:65" s="11" customFormat="1" ht="22.95" customHeight="1">
      <c r="B318" s="117"/>
      <c r="D318" s="118" t="s">
        <v>74</v>
      </c>
      <c r="E318" s="127" t="s">
        <v>350</v>
      </c>
      <c r="F318" s="127" t="s">
        <v>351</v>
      </c>
      <c r="I318" s="120"/>
      <c r="J318" s="128">
        <f>BK318</f>
        <v>0</v>
      </c>
      <c r="L318" s="117"/>
      <c r="M318" s="122"/>
      <c r="P318" s="123">
        <f>SUM(P319:P322)</f>
        <v>0</v>
      </c>
      <c r="R318" s="123">
        <f>SUM(R319:R322)</f>
        <v>0</v>
      </c>
      <c r="T318" s="124">
        <f>SUM(T319:T322)</f>
        <v>0</v>
      </c>
      <c r="AR318" s="118" t="s">
        <v>157</v>
      </c>
      <c r="AT318" s="125" t="s">
        <v>74</v>
      </c>
      <c r="AU318" s="125" t="s">
        <v>83</v>
      </c>
      <c r="AY318" s="118" t="s">
        <v>127</v>
      </c>
      <c r="BK318" s="126">
        <f>SUM(BK319:BK322)</f>
        <v>0</v>
      </c>
    </row>
    <row r="319" spans="2:65" s="1" customFormat="1" ht="16.5" customHeight="1">
      <c r="B319" s="28"/>
      <c r="C319" s="129" t="s">
        <v>809</v>
      </c>
      <c r="D319" s="129" t="s">
        <v>130</v>
      </c>
      <c r="E319" s="130" t="s">
        <v>353</v>
      </c>
      <c r="F319" s="131" t="s">
        <v>354</v>
      </c>
      <c r="G319" s="132" t="s">
        <v>355</v>
      </c>
      <c r="H319" s="133">
        <v>2</v>
      </c>
      <c r="I319" s="134"/>
      <c r="J319" s="135">
        <f>ROUND(I319*H319,2)</f>
        <v>0</v>
      </c>
      <c r="K319" s="136"/>
      <c r="L319" s="28"/>
      <c r="M319" s="137" t="s">
        <v>1</v>
      </c>
      <c r="N319" s="138" t="s">
        <v>40</v>
      </c>
      <c r="P319" s="139">
        <f>O319*H319</f>
        <v>0</v>
      </c>
      <c r="Q319" s="139">
        <v>0</v>
      </c>
      <c r="R319" s="139">
        <f>Q319*H319</f>
        <v>0</v>
      </c>
      <c r="S319" s="139">
        <v>0</v>
      </c>
      <c r="T319" s="140">
        <f>S319*H319</f>
        <v>0</v>
      </c>
      <c r="AR319" s="141" t="s">
        <v>83</v>
      </c>
      <c r="AT319" s="141" t="s">
        <v>130</v>
      </c>
      <c r="AU319" s="141" t="s">
        <v>85</v>
      </c>
      <c r="AY319" s="13" t="s">
        <v>127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3" t="s">
        <v>83</v>
      </c>
      <c r="BK319" s="142">
        <f>ROUND(I319*H319,2)</f>
        <v>0</v>
      </c>
      <c r="BL319" s="13" t="s">
        <v>83</v>
      </c>
      <c r="BM319" s="141" t="s">
        <v>810</v>
      </c>
    </row>
    <row r="320" spans="2:65" s="1" customFormat="1">
      <c r="B320" s="28"/>
      <c r="D320" s="143" t="s">
        <v>135</v>
      </c>
      <c r="F320" s="144" t="s">
        <v>354</v>
      </c>
      <c r="I320" s="145"/>
      <c r="L320" s="28"/>
      <c r="M320" s="146"/>
      <c r="T320" s="52"/>
      <c r="AT320" s="13" t="s">
        <v>135</v>
      </c>
      <c r="AU320" s="13" t="s">
        <v>85</v>
      </c>
    </row>
    <row r="321" spans="2:65" s="1" customFormat="1" ht="16.5" customHeight="1">
      <c r="B321" s="28"/>
      <c r="C321" s="129" t="s">
        <v>811</v>
      </c>
      <c r="D321" s="129" t="s">
        <v>130</v>
      </c>
      <c r="E321" s="130" t="s">
        <v>358</v>
      </c>
      <c r="F321" s="131" t="s">
        <v>359</v>
      </c>
      <c r="G321" s="132" t="s">
        <v>355</v>
      </c>
      <c r="H321" s="133">
        <v>1</v>
      </c>
      <c r="I321" s="134"/>
      <c r="J321" s="135">
        <f>ROUND(I321*H321,2)</f>
        <v>0</v>
      </c>
      <c r="K321" s="136"/>
      <c r="L321" s="28"/>
      <c r="M321" s="137" t="s">
        <v>1</v>
      </c>
      <c r="N321" s="138" t="s">
        <v>40</v>
      </c>
      <c r="P321" s="139">
        <f>O321*H321</f>
        <v>0</v>
      </c>
      <c r="Q321" s="139">
        <v>0</v>
      </c>
      <c r="R321" s="139">
        <f>Q321*H321</f>
        <v>0</v>
      </c>
      <c r="S321" s="139">
        <v>0</v>
      </c>
      <c r="T321" s="140">
        <f>S321*H321</f>
        <v>0</v>
      </c>
      <c r="AR321" s="141" t="s">
        <v>812</v>
      </c>
      <c r="AT321" s="141" t="s">
        <v>130</v>
      </c>
      <c r="AU321" s="141" t="s">
        <v>85</v>
      </c>
      <c r="AY321" s="13" t="s">
        <v>127</v>
      </c>
      <c r="BE321" s="142">
        <f>IF(N321="základní",J321,0)</f>
        <v>0</v>
      </c>
      <c r="BF321" s="142">
        <f>IF(N321="snížená",J321,0)</f>
        <v>0</v>
      </c>
      <c r="BG321" s="142">
        <f>IF(N321="zákl. přenesená",J321,0)</f>
        <v>0</v>
      </c>
      <c r="BH321" s="142">
        <f>IF(N321="sníž. přenesená",J321,0)</f>
        <v>0</v>
      </c>
      <c r="BI321" s="142">
        <f>IF(N321="nulová",J321,0)</f>
        <v>0</v>
      </c>
      <c r="BJ321" s="13" t="s">
        <v>83</v>
      </c>
      <c r="BK321" s="142">
        <f>ROUND(I321*H321,2)</f>
        <v>0</v>
      </c>
      <c r="BL321" s="13" t="s">
        <v>812</v>
      </c>
      <c r="BM321" s="141" t="s">
        <v>813</v>
      </c>
    </row>
    <row r="322" spans="2:65" s="1" customFormat="1">
      <c r="B322" s="28"/>
      <c r="D322" s="143" t="s">
        <v>135</v>
      </c>
      <c r="F322" s="144" t="s">
        <v>359</v>
      </c>
      <c r="I322" s="145"/>
      <c r="L322" s="28"/>
      <c r="M322" s="158"/>
      <c r="N322" s="159"/>
      <c r="O322" s="159"/>
      <c r="P322" s="159"/>
      <c r="Q322" s="159"/>
      <c r="R322" s="159"/>
      <c r="S322" s="159"/>
      <c r="T322" s="160"/>
      <c r="AT322" s="13" t="s">
        <v>135</v>
      </c>
      <c r="AU322" s="13" t="s">
        <v>85</v>
      </c>
    </row>
    <row r="323" spans="2:65" s="1" customFormat="1" ht="6.9" customHeight="1">
      <c r="B323" s="40"/>
      <c r="C323" s="41"/>
      <c r="D323" s="41"/>
      <c r="E323" s="41"/>
      <c r="F323" s="41"/>
      <c r="G323" s="41"/>
      <c r="H323" s="41"/>
      <c r="I323" s="41"/>
      <c r="J323" s="41"/>
      <c r="K323" s="41"/>
      <c r="L323" s="28"/>
    </row>
  </sheetData>
  <sheetProtection algorithmName="SHA-512" hashValue="assfz6fd8e5CJpRHDo0yZr2UuAP6cNrFa0p4aOpw80rEDwIe+PTVcDGTTTrnpoXR4XnrssdmzIuZFU6a6zVcNA==" saltValue="WHnnAwgbwtZjmiGnEH3OMnolMyMkNFVzSZfHeUWT9j6VwmyQOTFG0lx/JHDwV8PHUb0pbKHyx/W0kf+smgX2yg==" spinCount="100000" sheet="1" objects="1" scenarios="1" formatColumns="0" formatRows="0" autoFilter="0"/>
  <autoFilter ref="C125:K322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PS 01 - Trafostanice 22-0...</vt:lpstr>
      <vt:lpstr>SO01 - Kabelové rozvody Vn</vt:lpstr>
      <vt:lpstr>SO02 - Kabelové rozvody NN</vt:lpstr>
      <vt:lpstr>'PS 01 - Trafostanice 22-0...'!Názvy_tisku</vt:lpstr>
      <vt:lpstr>'Rekapitulace stavby'!Názvy_tisku</vt:lpstr>
      <vt:lpstr>'SO01 - Kabelové rozvody Vn'!Názvy_tisku</vt:lpstr>
      <vt:lpstr>'SO02 - Kabelové rozvody NN'!Názvy_tisku</vt:lpstr>
      <vt:lpstr>'PS 01 - Trafostanice 22-0...'!Oblast_tisku</vt:lpstr>
      <vt:lpstr>'Rekapitulace stavby'!Oblast_tisku</vt:lpstr>
      <vt:lpstr>'SO01 - Kabelové rozvody Vn'!Oblast_tisku</vt:lpstr>
      <vt:lpstr>'SO02 - Kabelové rozvody NN'!Oblast_tisku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PELMONT</dc:creator>
  <cp:lastModifiedBy>Josef Alexander Matera</cp:lastModifiedBy>
  <dcterms:created xsi:type="dcterms:W3CDTF">2026-01-20T10:34:03Z</dcterms:created>
  <dcterms:modified xsi:type="dcterms:W3CDTF">2026-01-20T11:45:23Z</dcterms:modified>
</cp:coreProperties>
</file>